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8F88980B-F3D8-465A-B5F1-BBB440029568}" xr6:coauthVersionLast="44" xr6:coauthVersionMax="45"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下水道会計歳入" sheetId="4" r:id="rId2"/>
    <sheet name="IDの附番ルール説明" sheetId="8" r:id="rId3"/>
    <sheet name="入力用（ブランク）" sheetId="6" state="hidden" r:id="rId4"/>
    <sheet name="NF5651" sheetId="1" state="hidden" r:id="rId5"/>
  </sheets>
  <definedNames>
    <definedName name="_xlnm._FilterDatabase" localSheetId="1" hidden="1">下水道会計歳入!$B$1:$AA$31</definedName>
    <definedName name="_xlnm._FilterDatabase" localSheetId="0" hidden="1">'入力用 (書き方例)'!$A$3:$AP$40</definedName>
    <definedName name="_xlnm._FilterDatabase" localSheetId="3" hidden="1">'入力用（ブランク）'!$A$3:$AP$7</definedName>
    <definedName name="_xlnm.Print_Area" localSheetId="4">'NF5651'!$A$1:$AH$64</definedName>
    <definedName name="_xlnm.Print_Area" localSheetId="1">下水道会計歳入!$A$1:$AB$31</definedName>
    <definedName name="_xlnm.Print_Area" localSheetId="0">'入力用 (書き方例)'!$A$1:$AP$7</definedName>
    <definedName name="_xlnm.Print_Area" localSheetId="3">'入力用（ブランク）'!$A$1:$AP$5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24" i="4" l="1"/>
  <c r="T24" i="4" l="1"/>
  <c r="Q23" i="4" l="1"/>
  <c r="O23" i="4"/>
  <c r="N23" i="4"/>
  <c r="AB23" i="4" s="1"/>
  <c r="M23" i="4"/>
  <c r="L23" i="4"/>
  <c r="K23" i="4"/>
  <c r="J23" i="4"/>
  <c r="K20" i="4"/>
  <c r="J20" i="4"/>
  <c r="K21" i="4"/>
  <c r="R23" i="4" l="1"/>
  <c r="T23" i="4"/>
  <c r="R31" i="4"/>
  <c r="R30" i="4"/>
  <c r="R28" i="4"/>
  <c r="R26" i="4"/>
  <c r="R22" i="4"/>
  <c r="R21" i="4"/>
  <c r="R18" i="4"/>
  <c r="R16" i="4"/>
  <c r="R15" i="4"/>
  <c r="R14" i="4"/>
  <c r="R13" i="4"/>
  <c r="R12" i="4"/>
  <c r="R11" i="4"/>
  <c r="R10" i="4"/>
  <c r="R9" i="4"/>
  <c r="R8" i="4"/>
  <c r="R6" i="4"/>
  <c r="R5" i="4"/>
  <c r="R4" i="4"/>
  <c r="O29" i="4" l="1"/>
  <c r="O27" i="4"/>
  <c r="O25" i="4"/>
  <c r="O20" i="4"/>
  <c r="P31" i="4"/>
  <c r="P30" i="4"/>
  <c r="P28" i="4"/>
  <c r="P26" i="4"/>
  <c r="P22" i="4"/>
  <c r="P21" i="4"/>
  <c r="O17" i="4"/>
  <c r="O7" i="4"/>
  <c r="O19" i="4" l="1"/>
  <c r="P18" i="4"/>
  <c r="P16" i="4"/>
  <c r="P15" i="4"/>
  <c r="P14" i="4"/>
  <c r="P13" i="4"/>
  <c r="P12" i="4"/>
  <c r="P11" i="4"/>
  <c r="P10" i="4"/>
  <c r="P9" i="4"/>
  <c r="P8" i="4"/>
  <c r="P6" i="4"/>
  <c r="P5" i="4"/>
  <c r="P4" i="4"/>
  <c r="O3" i="4"/>
  <c r="O2" i="4" l="1"/>
  <c r="AB4" i="4"/>
  <c r="AB5" i="4"/>
  <c r="AB6" i="4"/>
  <c r="AB8" i="4"/>
  <c r="AB9" i="4"/>
  <c r="AB10" i="4"/>
  <c r="AB11" i="4"/>
  <c r="AB12" i="4"/>
  <c r="AB13" i="4"/>
  <c r="AB14" i="4"/>
  <c r="AB15" i="4"/>
  <c r="AB16" i="4"/>
  <c r="AB18" i="4"/>
  <c r="AB21" i="4"/>
  <c r="AB22" i="4"/>
  <c r="AB26" i="4"/>
  <c r="AB28" i="4"/>
  <c r="AB30" i="4"/>
  <c r="AB31" i="4"/>
  <c r="T4" i="4"/>
  <c r="T5" i="4"/>
  <c r="T6" i="4"/>
  <c r="T8" i="4"/>
  <c r="T9" i="4"/>
  <c r="T10" i="4"/>
  <c r="T11" i="4"/>
  <c r="T12" i="4"/>
  <c r="T13" i="4"/>
  <c r="T14" i="4"/>
  <c r="T15" i="4"/>
  <c r="T16" i="4"/>
  <c r="T18" i="4"/>
  <c r="T21" i="4"/>
  <c r="T22" i="4"/>
  <c r="T26" i="4"/>
  <c r="T28" i="4"/>
  <c r="T30" i="4"/>
  <c r="T31" i="4"/>
  <c r="Q29" i="4" l="1"/>
  <c r="Q27" i="4"/>
  <c r="Q25" i="4"/>
  <c r="Q20" i="4"/>
  <c r="Q19" i="4" s="1"/>
  <c r="Q17" i="4"/>
  <c r="Q7" i="4"/>
  <c r="Q3" i="4"/>
  <c r="N29" i="4"/>
  <c r="N27" i="4"/>
  <c r="N25" i="4"/>
  <c r="N20" i="4"/>
  <c r="N17" i="4"/>
  <c r="N7" i="4"/>
  <c r="N3" i="4"/>
  <c r="M31" i="4"/>
  <c r="M30" i="4"/>
  <c r="L29" i="4"/>
  <c r="K29" i="4"/>
  <c r="J29" i="4"/>
  <c r="K28" i="4"/>
  <c r="M28" i="4" s="1"/>
  <c r="M27" i="4" s="1"/>
  <c r="L27" i="4"/>
  <c r="J27" i="4"/>
  <c r="M26" i="4"/>
  <c r="M25" i="4" s="1"/>
  <c r="L25" i="4"/>
  <c r="K25" i="4"/>
  <c r="J25" i="4"/>
  <c r="J19" i="4" s="1"/>
  <c r="M22" i="4"/>
  <c r="M21" i="4"/>
  <c r="L20" i="4"/>
  <c r="M18" i="4"/>
  <c r="M17" i="4" s="1"/>
  <c r="L17" i="4"/>
  <c r="K17" i="4"/>
  <c r="J17" i="4"/>
  <c r="M16" i="4"/>
  <c r="M15" i="4"/>
  <c r="M14" i="4"/>
  <c r="M13" i="4"/>
  <c r="M12" i="4"/>
  <c r="M11" i="4"/>
  <c r="K10" i="4"/>
  <c r="M10" i="4" s="1"/>
  <c r="K9" i="4"/>
  <c r="M9" i="4" s="1"/>
  <c r="M8" i="4"/>
  <c r="L7" i="4"/>
  <c r="J7" i="4"/>
  <c r="M5" i="4"/>
  <c r="M4" i="4"/>
  <c r="L3" i="4"/>
  <c r="K3" i="4"/>
  <c r="J3" i="4"/>
  <c r="R29" i="4" l="1"/>
  <c r="P29" i="4"/>
  <c r="R20" i="4"/>
  <c r="N19" i="4"/>
  <c r="P20" i="4"/>
  <c r="R17" i="4"/>
  <c r="P17" i="4"/>
  <c r="P3" i="4"/>
  <c r="R3" i="4"/>
  <c r="R25" i="4"/>
  <c r="P25" i="4"/>
  <c r="L19" i="4"/>
  <c r="R7" i="4"/>
  <c r="P7" i="4"/>
  <c r="R27" i="4"/>
  <c r="P27" i="4"/>
  <c r="M20" i="4"/>
  <c r="M19" i="4" s="1"/>
  <c r="M29" i="4"/>
  <c r="K7" i="4"/>
  <c r="K2" i="4" s="1"/>
  <c r="J2" i="4"/>
  <c r="Q2" i="4"/>
  <c r="L2" i="4"/>
  <c r="N2" i="4"/>
  <c r="R2" i="4" s="1"/>
  <c r="AB17" i="4"/>
  <c r="T17" i="4"/>
  <c r="AB27" i="4"/>
  <c r="T27" i="4"/>
  <c r="T20" i="4"/>
  <c r="AB20" i="4"/>
  <c r="AB29" i="4"/>
  <c r="T29" i="4"/>
  <c r="AB7" i="4"/>
  <c r="T7" i="4"/>
  <c r="T25" i="4"/>
  <c r="AB25" i="4"/>
  <c r="M3" i="4"/>
  <c r="AB3" i="4"/>
  <c r="T3" i="4"/>
  <c r="M7" i="4"/>
  <c r="K27" i="4"/>
  <c r="K19" i="4" s="1"/>
  <c r="R19" i="4" l="1"/>
  <c r="P19" i="4"/>
  <c r="AB2" i="4"/>
  <c r="P2" i="4"/>
  <c r="M2" i="4"/>
  <c r="AB19" i="4"/>
  <c r="T19" i="4"/>
  <c r="T2" i="4"/>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S7" i="7"/>
  <c r="R7" i="7"/>
  <c r="AI5" i="7"/>
  <c r="AH7" i="7" l="1"/>
  <c r="AI45" i="7"/>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3" authorId="0" shapeId="0" xr:uid="{62BDB7E5-010A-4525-AF3B-5C2B5F641907}">
      <text>
        <r>
          <rPr>
            <sz val="9"/>
            <color indexed="81"/>
            <rFont val="MS P ゴシック"/>
            <family val="3"/>
            <charset val="128"/>
          </rPr>
          <t>0/0であり、エラー表記となったため計算式ではなく直接入力をした。</t>
        </r>
      </text>
    </comment>
    <comment ref="P24" authorId="0" shapeId="0" xr:uid="{7E33246A-1A5A-4B3D-940C-0662A7FC3B7A}">
      <text>
        <r>
          <rPr>
            <sz val="9"/>
            <color indexed="81"/>
            <rFont val="MS P ゴシック"/>
            <family val="3"/>
            <charset val="128"/>
          </rPr>
          <t xml:space="preserve">同上
</t>
        </r>
      </text>
    </comment>
  </commentList>
</comments>
</file>

<file path=xl/sharedStrings.xml><?xml version="1.0" encoding="utf-8"?>
<sst xmlns="http://schemas.openxmlformats.org/spreadsheetml/2006/main" count="2689" uniqueCount="319">
  <si>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</si>
  <si>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</si>
  <si>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</si>
  <si>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</si>
  <si>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</si>
  <si>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</si>
  <si>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</si>
  <si>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</si>
  <si>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</si>
  <si>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</si>
  <si>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</si>
  <si>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</si>
  <si>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</si>
  <si>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</si>
  <si>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</si>
  <si>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</si>
  <si>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</si>
  <si>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</si>
  <si>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</si>
  <si>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</si>
  <si>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</si>
  <si>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</si>
  <si>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</si>
  <si>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</si>
  <si>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</si>
  <si>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</si>
  <si>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</si>
  <si>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</si>
  <si>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</si>
  <si>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</si>
  <si>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</si>
  <si>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</si>
  <si>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</si>
  <si>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</si>
  <si>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</si>
  <si>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</si>
  <si>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</si>
  <si>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</si>
  <si>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</si>
  <si>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</si>
  <si>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</si>
  <si>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</si>
  <si>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</si>
  <si>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</si>
  <si>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</si>
  <si>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</si>
  <si>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</si>
  <si>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</si>
  <si>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</si>
  <si>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</si>
  <si>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</si>
  <si>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</si>
  <si>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</si>
  <si>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</si>
  <si>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</si>
  <si>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</si>
  <si>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</si>
  <si>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</si>
  <si>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</si>
  <si>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</si>
  <si>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</si>
  <si>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</si>
  <si>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</si>
  <si>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</si>
  <si>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</si>
  <si>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</si>
  <si>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</si>
  <si>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</si>
  <si>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</si>
  <si>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</si>
  <si>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</si>
  <si>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</si>
  <si>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</si>
  <si>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</si>
  <si>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</si>
  <si>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</si>
  <si>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</si>
  <si>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</si>
  <si>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</si>
  <si>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</si>
  <si>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</si>
  <si>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</si>
  <si>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</si>
  <si>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</si>
  <si>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</si>
  <si>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</si>
  <si>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</si>
  <si>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</si>
  <si>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</si>
  <si>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</si>
  <si>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</si>
  <si>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</si>
  <si>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</si>
  <si>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</si>
  <si>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</si>
  <si>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</si>
  <si>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</si>
  <si>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</si>
  <si>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</si>
  <si>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</si>
  <si>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</si>
  <si>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</si>
  <si>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</si>
  <si>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</si>
  <si>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</si>
  <si>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</si>
  <si>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</si>
  <si>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</si>
  <si>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</si>
  <si>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</si>
  <si>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</si>
  <si>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</si>
  <si>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</si>
  <si>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</si>
  <si>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</si>
  <si>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</si>
  <si>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</si>
  <si>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</si>
  <si>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</si>
  <si>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</si>
  <si>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</si>
  <si>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</si>
  <si>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</si>
  <si>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</si>
  <si>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</si>
  <si>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</si>
  <si>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</si>
  <si>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</si>
  <si>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</si>
  <si>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</si>
  <si>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</si>
  <si>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</si>
  <si>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</si>
  <si>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</si>
  <si>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</si>
  <si>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</si>
  <si>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</si>
  <si>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</si>
  <si>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</si>
  <si>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</si>
  <si>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</si>
  <si>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</si>
  <si>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</si>
  <si>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</si>
  <si>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</si>
  <si>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</si>
  <si>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</si>
  <si>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</si>
  <si>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</si>
  <si>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</si>
  <si>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</si>
  <si>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</si>
  <si>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</si>
  <si>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</si>
  <si>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</si>
  <si>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</si>
  <si>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</si>
  <si>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</si>
  <si>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</si>
  <si>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</si>
  <si>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</si>
  <si>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</si>
  <si>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</si>
  <si>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</si>
  <si>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</si>
  <si>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</si>
  <si>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</si>
  <si>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</si>
  <si>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</si>
  <si>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</si>
  <si>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</si>
  <si>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</si>
  <si>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</si>
  <si>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</si>
  <si>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</si>
  <si>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</si>
  <si>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</si>
  <si>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</si>
  <si>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</si>
  <si>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</si>
  <si>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</si>
  <si>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</si>
  <si>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</si>
  <si>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</si>
  <si>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</si>
  <si>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</si>
  <si>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</si>
  <si>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</si>
  <si>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</si>
  <si>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</si>
  <si>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</si>
  <si>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</si>
  <si>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</si>
  <si>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</si>
  <si>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</si>
  <si>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</si>
  <si>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</si>
  <si>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</si>
  <si>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</si>
  <si>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</si>
  <si>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</si>
  <si>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</si>
  <si>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</si>
  <si>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</si>
  <si>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</si>
  <si>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</si>
  <si>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</si>
  <si>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</si>
  <si>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</si>
  <si>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</si>
  <si>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</si>
  <si>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</si>
  <si>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</si>
  <si>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</si>
  <si>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</si>
  <si>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</si>
  <si>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</si>
  <si>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</si>
  <si>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</si>
  <si>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</si>
  <si>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</si>
  <si>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</si>
  <si>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</si>
  <si>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</si>
  <si>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</si>
  <si>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</si>
  <si>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</si>
  <si>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</si>
  <si>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</si>
  <si>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</si>
  <si>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</si>
  <si>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</si>
  <si>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</si>
  <si>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</si>
  <si>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</si>
  <si>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</si>
  <si>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</si>
  <si>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</si>
  <si>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</si>
  <si>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</si>
  <si>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</si>
  <si>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</si>
  <si>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</si>
  <si>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</si>
  <si>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</si>
  <si>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</si>
  <si>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</si>
  <si>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</si>
  <si>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</si>
  <si>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予算現額2023</t>
    <rPh sb="0" eb="4">
      <t>ヨサンゲンガク</t>
    </rPh>
    <phoneticPr fontId="4"/>
  </si>
  <si>
    <t>収入済額2023</t>
    <phoneticPr fontId="4"/>
  </si>
  <si>
    <t>不納欠損額2023</t>
    <phoneticPr fontId="4"/>
  </si>
  <si>
    <t>収入未済額2023</t>
    <phoneticPr fontId="4"/>
  </si>
  <si>
    <t>1_事業概要</t>
    <rPh sb="2" eb="4">
      <t>ジギョウ</t>
    </rPh>
    <rPh sb="4" eb="6">
      <t>ガイヨウ</t>
    </rPh>
    <phoneticPr fontId="3"/>
  </si>
  <si>
    <t>2_収入未済の理由</t>
    <rPh sb="2" eb="4">
      <t>シュウニュウ</t>
    </rPh>
    <rPh sb="4" eb="6">
      <t>ミサイ</t>
    </rPh>
    <rPh sb="7" eb="9">
      <t>リユウ</t>
    </rPh>
    <phoneticPr fontId="3"/>
  </si>
  <si>
    <t>3_収入済額2022との比較</t>
    <rPh sb="2" eb="4">
      <t>シュウニュウ</t>
    </rPh>
    <rPh sb="4" eb="5">
      <t>ズ</t>
    </rPh>
    <rPh sb="5" eb="6">
      <t>ガク</t>
    </rPh>
    <rPh sb="12" eb="14">
      <t>ヒカク</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</si>
  <si>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</si>
  <si>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</si>
  <si>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</si>
  <si>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</si>
  <si>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収納率等</t>
    <rPh sb="0" eb="4">
      <t>シュウノウリツトウ</t>
    </rPh>
    <phoneticPr fontId="4"/>
  </si>
  <si>
    <t>単位収入額</t>
    <rPh sb="0" eb="5">
      <t>タンイシュウニュウガク</t>
    </rPh>
    <phoneticPr fontId="4"/>
  </si>
  <si>
    <t>下水道事業収益</t>
  </si>
  <si>
    <t>営業収益</t>
  </si>
  <si>
    <t>上下水道課</t>
  </si>
  <si>
    <t>雨水処理負担金（雨水処理負担金）</t>
  </si>
  <si>
    <t>営業外収益</t>
  </si>
  <si>
    <t>消費税還付金（消費税還付金）</t>
  </si>
  <si>
    <t>特別利益</t>
  </si>
  <si>
    <t>その他特別利益（その他特別利益）</t>
  </si>
  <si>
    <t>資本的収入</t>
  </si>
  <si>
    <t>企業債</t>
  </si>
  <si>
    <t>負担金及び分担金</t>
  </si>
  <si>
    <t>他会計負担金</t>
  </si>
  <si>
    <t>（参考）３条なお書き企業債収入</t>
  </si>
  <si>
    <t>下水道事業の使用料収入は調定月の翌月に入金されるため約1か月分の使用料が令和6年度になってから入金されるため。未収金として処理。</t>
  </si>
  <si>
    <t>令和５年度より公営企業会計へ移行</t>
  </si>
  <si>
    <t>申請者の納付遅れのため。未収金として処理。</t>
  </si>
  <si>
    <t>下水道事業費用に対する充当財源として一般会計から収入するもの</t>
  </si>
  <si>
    <t>当初支給時は下水道事業会計が負担している「上下水道課長給与」について、水道事業会計負担分(1/2)を収入するもの。</t>
  </si>
  <si>
    <t>取得経費を使用期間全体に割り振る減価償却と併せて、その財源を収益として計上するもの（帳簿上の処理のみで現金の収入は伴わない）</t>
  </si>
  <si>
    <t>令和５年度分消費税確定申告に係る還付申告額</t>
  </si>
  <si>
    <t>消費税確定申告が翌年度となるため。（毎年未収金となる）</t>
  </si>
  <si>
    <t>令和４年度分消費税確定申告（還付申告）後、実際の還付までに税務署が日数を要したことに伴う還付加算金</t>
  </si>
  <si>
    <t>令和４年度分消費税確定申告（還付申告）に係る還付消費税</t>
  </si>
  <si>
    <t>建設改良事業の財源に充当する企業債収入</t>
  </si>
  <si>
    <t>企業債元金償還の財源に充当する企業債収入</t>
  </si>
  <si>
    <t>下水道の供用開始区域内において排水設備を設置する受益者から徴収する負担金（設置時期に応じた減免制度あり）</t>
  </si>
  <si>
    <t>資本的支出に対する充当財源として一般会計から収入するもの</t>
  </si>
  <si>
    <t>調定額2023</t>
    <rPh sb="0" eb="2">
      <t>チョウテイ</t>
    </rPh>
    <phoneticPr fontId="4"/>
  </si>
  <si>
    <t>下水道使用料</t>
    <rPh sb="0" eb="6">
      <t>ゲスイドウシヨウリョウ</t>
    </rPh>
    <phoneticPr fontId="4"/>
  </si>
  <si>
    <t>所有する預金通帳に付く利子</t>
    <rPh sb="0" eb="2">
      <t>ショユウ</t>
    </rPh>
    <rPh sb="4" eb="6">
      <t>ヨキン</t>
    </rPh>
    <rPh sb="6" eb="8">
      <t>ツウチョウ</t>
    </rPh>
    <rPh sb="9" eb="10">
      <t>ツ</t>
    </rPh>
    <rPh sb="11" eb="13">
      <t>リシ</t>
    </rPh>
    <phoneticPr fontId="3"/>
  </si>
  <si>
    <t>企業債利子償還の財源に充当する企業債収入</t>
    <rPh sb="3" eb="5">
      <t>リシ</t>
    </rPh>
    <phoneticPr fontId="4"/>
  </si>
  <si>
    <t>地方公営企業法の適用に要する経費の財源に充当する企業債収入（2025年度までの時限企業債）</t>
    <rPh sb="0" eb="7">
      <t>チホウコウエイキギョウホウ</t>
    </rPh>
    <rPh sb="8" eb="10">
      <t>テキヨウ</t>
    </rPh>
    <rPh sb="11" eb="12">
      <t>ヨウ</t>
    </rPh>
    <rPh sb="14" eb="16">
      <t>ケイヒ</t>
    </rPh>
    <rPh sb="34" eb="36">
      <t>ネンド</t>
    </rPh>
    <rPh sb="39" eb="41">
      <t>ジゲン</t>
    </rPh>
    <rPh sb="41" eb="44">
      <t>キギョウサイ</t>
    </rPh>
    <phoneticPr fontId="4"/>
  </si>
  <si>
    <t>排水設備指定工事店登録、排水設備責任技術者登録手数料</t>
    <phoneticPr fontId="4"/>
  </si>
  <si>
    <t>その他営業収益（手数料）</t>
    <rPh sb="2" eb="3">
      <t>タ</t>
    </rPh>
    <rPh sb="3" eb="5">
      <t>エイギョウ</t>
    </rPh>
    <rPh sb="5" eb="7">
      <t>シュウエキ</t>
    </rPh>
    <phoneticPr fontId="4"/>
  </si>
  <si>
    <t>下水道使用料（公共下水道使用料）</t>
    <rPh sb="7" eb="9">
      <t>コウキョウ</t>
    </rPh>
    <phoneticPr fontId="4"/>
  </si>
  <si>
    <t>受取金利息及び配当金（預金利息）</t>
    <rPh sb="11" eb="15">
      <t>ヨキンリソク</t>
    </rPh>
    <phoneticPr fontId="4"/>
  </si>
  <si>
    <t>雨水処理に要する資本費及び維持管理費に相当する額を一般会計が負担</t>
    <rPh sb="25" eb="29">
      <t>イッパンカイケイ</t>
    </rPh>
    <rPh sb="30" eb="32">
      <t>フタン</t>
    </rPh>
    <phoneticPr fontId="4"/>
  </si>
  <si>
    <t>他会計負担金（一般会計負担金）</t>
    <phoneticPr fontId="4"/>
  </si>
  <si>
    <t>他会計負担金（水道事業負担金）</t>
    <phoneticPr fontId="4"/>
  </si>
  <si>
    <t>長期前受金戻入（受益者負担金戻入）</t>
    <phoneticPr fontId="4"/>
  </si>
  <si>
    <t>長期前受金戻入（国庫補助金戻入）</t>
    <phoneticPr fontId="4"/>
  </si>
  <si>
    <t>長期前受金戻入（県補助金戻入）</t>
    <phoneticPr fontId="4"/>
  </si>
  <si>
    <t>長期前受金戻入（他会計負担金戻入）</t>
    <phoneticPr fontId="4"/>
  </si>
  <si>
    <t>雑収益（その他雑収益）</t>
    <phoneticPr fontId="4"/>
  </si>
  <si>
    <t>企業債（建設改良企業債）</t>
    <phoneticPr fontId="4"/>
  </si>
  <si>
    <t>企業債（資本費平準化債）</t>
    <phoneticPr fontId="4"/>
  </si>
  <si>
    <t>負担金（受益者負担金）</t>
    <phoneticPr fontId="4"/>
  </si>
  <si>
    <t>上下水道課</t>
    <phoneticPr fontId="4"/>
  </si>
  <si>
    <t>調定額2022</t>
    <rPh sb="0" eb="2">
      <t>チョウテイ</t>
    </rPh>
    <phoneticPr fontId="4"/>
  </si>
  <si>
    <t>調定額前年差</t>
    <rPh sb="0" eb="2">
      <t>チョウテイ</t>
    </rPh>
    <rPh sb="3" eb="6">
      <t>ゼンネンサ</t>
    </rPh>
    <phoneticPr fontId="4"/>
  </si>
  <si>
    <t>補助金</t>
    <rPh sb="0" eb="3">
      <t>ホジョキン</t>
    </rPh>
    <phoneticPr fontId="4"/>
  </si>
  <si>
    <t>02</t>
    <phoneticPr fontId="4"/>
  </si>
  <si>
    <t>国庫補助金</t>
    <rPh sb="0" eb="5">
      <t>コッコホジョキン</t>
    </rPh>
    <phoneticPr fontId="4"/>
  </si>
  <si>
    <t>建設改良事業の財源に充当する国庫補助金</t>
    <rPh sb="14" eb="18">
      <t>コッコホジョ</t>
    </rPh>
    <rPh sb="18" eb="19">
      <t>キン</t>
    </rPh>
    <phoneticPr fontId="4"/>
  </si>
  <si>
    <t>管渠築造工事取りやめにより補助対象事業がなくなったため。</t>
    <rPh sb="0" eb="6">
      <t>カンキョチクゾウコウジ</t>
    </rPh>
    <rPh sb="6" eb="7">
      <t>ト</t>
    </rPh>
    <rPh sb="13" eb="15">
      <t>ホジョ</t>
    </rPh>
    <rPh sb="15" eb="17">
      <t>タイショウ</t>
    </rPh>
    <rPh sb="17" eb="19">
      <t>ジギョウ</t>
    </rPh>
    <phoneticPr fontId="4"/>
  </si>
  <si>
    <t>（参考）その他企業債（特別措置分）</t>
    <rPh sb="1" eb="3">
      <t>サンコウ</t>
    </rPh>
    <rPh sb="6" eb="7">
      <t>タ</t>
    </rPh>
    <rPh sb="7" eb="10">
      <t>キギョウサイ</t>
    </rPh>
    <phoneticPr fontId="4"/>
  </si>
  <si>
    <t>（参考）公営企業適用債</t>
    <rPh sb="1" eb="3">
      <t>サンコウ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</si>
</sst>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quot;△ &quot;#,##0.0"/>
    <numFmt numFmtId="178" formatCode="#,##0;&quot;△&quot;#,##0"/>
    <numFmt numFmtId="179" formatCode="#,##0.0;[Red]\-#,##0.0"/>
    <numFmt numFmtId="182" formatCode="#,##0_ ;[Red]\-#,##0\ "/>
    <numFmt numFmtId="183" formatCode="0_);[Red]\(0\)"/>
    <numFmt numFmtId="184" formatCode="0.0%"/>
  </numFmts>
  <fonts count="23">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
      <sz val="9"/>
      <color indexed="81"/>
      <name val="MS P 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72">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8" borderId="104" xfId="0" applyFont="1" applyFill="1" applyBorder="1">
      <alignment vertical="center"/>
    </xf>
    <xf numFmtId="0" fontId="20" fillId="8" borderId="105" xfId="0" applyFont="1" applyFill="1" applyBorder="1">
      <alignment vertical="center"/>
    </xf>
    <xf numFmtId="0" fontId="20" fillId="8" borderId="106" xfId="0" applyFont="1" applyFill="1" applyBorder="1">
      <alignment vertical="center"/>
    </xf>
    <xf numFmtId="0" fontId="20" fillId="8" borderId="7" xfId="0" applyFont="1" applyFill="1" applyBorder="1">
      <alignment vertical="center"/>
    </xf>
    <xf numFmtId="0" fontId="20" fillId="7" borderId="8" xfId="0" applyFont="1" applyFill="1" applyBorder="1">
      <alignment vertical="center"/>
    </xf>
    <xf numFmtId="0" fontId="20" fillId="8" borderId="0" xfId="0" applyFont="1" applyFill="1">
      <alignment vertical="center"/>
    </xf>
    <xf numFmtId="0" fontId="20" fillId="8" borderId="37" xfId="0" applyFont="1" applyFill="1" applyBorder="1">
      <alignment vertical="center"/>
    </xf>
    <xf numFmtId="0" fontId="20" fillId="8" borderId="18" xfId="0" applyFont="1" applyFill="1" applyBorder="1">
      <alignment vertical="center"/>
    </xf>
    <xf numFmtId="0" fontId="20" fillId="8" borderId="1" xfId="0" applyFont="1" applyFill="1" applyBorder="1">
      <alignment vertical="center"/>
    </xf>
    <xf numFmtId="0" fontId="20" fillId="8" borderId="2" xfId="0" applyFont="1" applyFill="1" applyBorder="1">
      <alignment vertical="center"/>
    </xf>
    <xf numFmtId="0" fontId="20" fillId="8" borderId="35" xfId="0" applyFont="1" applyFill="1" applyBorder="1">
      <alignment vertical="center"/>
    </xf>
    <xf numFmtId="0" fontId="20" fillId="8" borderId="8" xfId="0" applyFont="1" applyFill="1" applyBorder="1">
      <alignment vertical="center"/>
    </xf>
    <xf numFmtId="0" fontId="20" fillId="8" borderId="25" xfId="0" applyFont="1" applyFill="1" applyBorder="1">
      <alignment vertical="center"/>
    </xf>
    <xf numFmtId="0" fontId="20" fillId="8" borderId="26" xfId="0" applyFont="1" applyFill="1" applyBorder="1">
      <alignment vertical="center"/>
    </xf>
    <xf numFmtId="0" fontId="20" fillId="8" borderId="70" xfId="0" applyFont="1" applyFill="1" applyBorder="1">
      <alignment vertical="center"/>
    </xf>
    <xf numFmtId="0" fontId="20" fillId="8"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0" fontId="21" fillId="9" borderId="108" xfId="0" applyFont="1" applyFill="1" applyBorder="1" applyAlignment="1">
      <alignment horizontal="center" vertical="center" shrinkToFit="1"/>
    </xf>
    <xf numFmtId="0" fontId="21" fillId="9" borderId="108" xfId="1" applyFont="1" applyFill="1" applyBorder="1" applyAlignment="1">
      <alignment horizontal="center" vertical="center" shrinkToFit="1"/>
    </xf>
    <xf numFmtId="0" fontId="21" fillId="9"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0" fontId="21" fillId="0" borderId="0" xfId="1" applyFont="1" applyAlignment="1">
      <alignment horizontal="left" vertical="center" shrinkToFit="1"/>
    </xf>
    <xf numFmtId="0" fontId="21" fillId="0" borderId="0" xfId="1" applyFont="1" applyAlignment="1">
      <alignment horizontal="right" vertical="center" shrinkToFit="1"/>
    </xf>
    <xf numFmtId="182" fontId="21" fillId="0" borderId="108" xfId="3" applyNumberFormat="1" applyFont="1" applyFill="1" applyBorder="1" applyAlignment="1">
      <alignment horizontal="right" vertical="center" shrinkToFit="1"/>
    </xf>
    <xf numFmtId="0" fontId="21" fillId="0" borderId="0" xfId="0" applyFont="1" applyAlignment="1">
      <alignment horizontal="right" vertical="center" shrinkToFit="1"/>
    </xf>
    <xf numFmtId="184" fontId="21" fillId="0" borderId="108" xfId="4" applyNumberFormat="1" applyFont="1" applyFill="1" applyBorder="1" applyAlignment="1">
      <alignment horizontal="right" vertical="center" shrinkToFit="1"/>
    </xf>
    <xf numFmtId="183" fontId="21" fillId="0" borderId="108" xfId="1" quotePrefix="1" applyNumberFormat="1" applyFont="1" applyFill="1" applyBorder="1" applyAlignment="1">
      <alignment horizontal="right" vertical="center" shrinkToFit="1"/>
    </xf>
    <xf numFmtId="0" fontId="21" fillId="0" borderId="108" xfId="1" applyFont="1" applyFill="1" applyBorder="1" applyAlignment="1">
      <alignment horizontal="right" vertical="center" shrinkToFit="1"/>
    </xf>
    <xf numFmtId="0" fontId="21" fillId="0" borderId="108" xfId="1" applyFont="1" applyFill="1" applyBorder="1" applyAlignment="1">
      <alignment horizontal="left" vertical="center" shrinkToFit="1"/>
    </xf>
    <xf numFmtId="182" fontId="21" fillId="0" borderId="108" xfId="1" applyNumberFormat="1" applyFont="1" applyFill="1" applyBorder="1" applyAlignment="1">
      <alignment horizontal="right" vertical="center" shrinkToFit="1"/>
    </xf>
    <xf numFmtId="182" fontId="21" fillId="0" borderId="108" xfId="3" applyNumberFormat="1" applyFont="1" applyFill="1" applyBorder="1" applyAlignment="1">
      <alignment vertical="center" shrinkToFit="1"/>
    </xf>
    <xf numFmtId="182" fontId="21" fillId="0" borderId="108" xfId="1" applyNumberFormat="1" applyFont="1" applyFill="1" applyBorder="1" applyAlignment="1">
      <alignment vertical="center" shrinkToFit="1"/>
    </xf>
    <xf numFmtId="2" fontId="21" fillId="0" borderId="108" xfId="1" applyNumberFormat="1" applyFont="1" applyFill="1" applyBorder="1" applyAlignment="1">
      <alignment horizontal="right" vertical="center" shrinkToFit="1"/>
    </xf>
    <xf numFmtId="49" fontId="21" fillId="0" borderId="108" xfId="1" applyNumberFormat="1" applyFont="1" applyFill="1" applyBorder="1" applyAlignment="1">
      <alignment horizontal="right" vertical="center" shrinkToFit="1"/>
    </xf>
    <xf numFmtId="182" fontId="21" fillId="0" borderId="108" xfId="2" applyNumberFormat="1" applyFont="1" applyFill="1" applyBorder="1" applyAlignment="1">
      <alignment horizontal="right" vertical="center" shrinkToFit="1"/>
    </xf>
    <xf numFmtId="182" fontId="21" fillId="0" borderId="108" xfId="2" applyNumberFormat="1" applyFont="1" applyFill="1" applyBorder="1" applyAlignment="1">
      <alignment vertical="center" shrinkToFit="1"/>
    </xf>
    <xf numFmtId="0" fontId="21" fillId="7" borderId="108" xfId="1" applyFont="1" applyFill="1" applyBorder="1" applyAlignment="1">
      <alignment horizontal="right" vertical="center" shrinkToFit="1"/>
    </xf>
    <xf numFmtId="0" fontId="21" fillId="7" borderId="108" xfId="1" applyFont="1" applyFill="1" applyBorder="1" applyAlignment="1">
      <alignment horizontal="left" vertical="center" shrinkToFit="1"/>
    </xf>
    <xf numFmtId="182" fontId="21" fillId="7" borderId="108" xfId="3" applyNumberFormat="1" applyFont="1" applyFill="1" applyBorder="1" applyAlignment="1">
      <alignment horizontal="right" vertical="center" shrinkToFit="1"/>
    </xf>
    <xf numFmtId="184" fontId="21" fillId="7" borderId="108" xfId="4" applyNumberFormat="1" applyFont="1" applyFill="1" applyBorder="1" applyAlignment="1">
      <alignment horizontal="right" vertical="center" shrinkToFit="1"/>
    </xf>
    <xf numFmtId="182" fontId="21" fillId="7" borderId="108" xfId="1" applyNumberFormat="1" applyFont="1" applyFill="1" applyBorder="1" applyAlignment="1">
      <alignment horizontal="right" vertical="center" shrinkToFit="1"/>
    </xf>
    <xf numFmtId="49" fontId="21" fillId="7" borderId="108" xfId="1" applyNumberFormat="1" applyFont="1" applyFill="1" applyBorder="1" applyAlignment="1">
      <alignment horizontal="right" vertical="center" shrinkToFit="1"/>
    </xf>
    <xf numFmtId="182" fontId="21" fillId="7" borderId="108" xfId="2" applyNumberFormat="1" applyFont="1" applyFill="1" applyBorder="1" applyAlignment="1">
      <alignment horizontal="right" vertical="center" shrinkToFit="1"/>
    </xf>
    <xf numFmtId="0" fontId="21" fillId="4" borderId="108" xfId="1" applyFont="1" applyFill="1" applyBorder="1" applyAlignment="1">
      <alignment horizontal="left" vertical="center" shrinkToFit="1"/>
    </xf>
    <xf numFmtId="0" fontId="21" fillId="4" borderId="108" xfId="1" applyFont="1" applyFill="1" applyBorder="1" applyAlignment="1">
      <alignment horizontal="right" vertical="center" shrinkToFit="1"/>
    </xf>
    <xf numFmtId="0" fontId="21" fillId="6" borderId="108" xfId="1" applyFont="1" applyFill="1" applyBorder="1" applyAlignment="1">
      <alignment horizontal="center" vertical="center" shrinkToFit="1"/>
    </xf>
    <xf numFmtId="0" fontId="21" fillId="0" borderId="108" xfId="1" applyFont="1" applyBorder="1" applyAlignment="1">
      <alignment horizontal="left"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22"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 xfId="1" applyFont="1" applyFill="1" applyBorder="1" applyAlignment="1">
      <alignment vertical="center" wrapText="1" shrinkToFit="1"/>
    </xf>
    <xf numFmtId="0" fontId="6" fillId="4" borderId="18" xfId="1" applyFont="1" applyFill="1" applyBorder="1" applyAlignment="1">
      <alignment vertical="center" wrapText="1" shrinkToFi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82" xfId="1" applyFont="1" applyFill="1" applyBorder="1" applyAlignment="1">
      <alignment horizontal="center" vertical="center"/>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77" xfId="1" applyFont="1" applyBorder="1" applyAlignment="1">
      <alignment horizontal="center" vertical="center"/>
    </xf>
    <xf numFmtId="0" fontId="5" fillId="4" borderId="83" xfId="1" applyFont="1" applyFill="1" applyBorder="1" applyAlignment="1">
      <alignment horizontal="center" vertical="center"/>
    </xf>
    <xf numFmtId="0" fontId="8" fillId="0" borderId="40"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center" vertical="center"/>
    </xf>
    <xf numFmtId="0" fontId="5" fillId="0" borderId="83"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IF(OR(N7="", L7="", L7=0), "", N7/L7*100)</f>
        <v>117.1125</v>
      </c>
      <c r="S7" s="200">
        <f>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IF(T7="", IF(AE7="", "", 0-AE7), IF(AE7="", T7, T7-AE7))</f>
        <v/>
      </c>
      <c r="AI7" s="198">
        <f>N7-Z7</f>
        <v>102760</v>
      </c>
      <c r="AJ7" s="307"/>
      <c r="AK7" s="307"/>
      <c r="AL7" s="307"/>
      <c r="AM7" s="307"/>
      <c r="AN7" s="307"/>
      <c r="AO7" s="307"/>
      <c r="AP7" s="308"/>
    </row>
    <row r="8" spans="1:42" ht="24" customHeight="1">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0">N10-Z10</f>
        <v>-728000</v>
      </c>
      <c r="AJ10" s="307"/>
      <c r="AK10" s="307"/>
      <c r="AL10" s="307"/>
      <c r="AM10" s="307"/>
      <c r="AN10" s="307"/>
      <c r="AO10" s="307"/>
      <c r="AP10" s="308"/>
    </row>
    <row r="11" spans="1:42" ht="24" customHeight="1">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0"/>
        <v>-9537389</v>
      </c>
      <c r="AJ11" s="307"/>
      <c r="AK11" s="307"/>
      <c r="AL11" s="307"/>
      <c r="AM11" s="307"/>
      <c r="AN11" s="307"/>
      <c r="AO11" s="307"/>
      <c r="AP11" s="308"/>
    </row>
    <row r="12" spans="1:42" ht="24" customHeight="1">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0"/>
        <v>-70976685</v>
      </c>
      <c r="AJ12" s="307"/>
      <c r="AK12" s="307"/>
      <c r="AL12" s="307"/>
      <c r="AM12" s="307"/>
      <c r="AN12" s="307"/>
      <c r="AO12" s="307"/>
      <c r="AP12" s="308"/>
    </row>
    <row r="13" spans="1:42" ht="24" customHeight="1">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0"/>
        <v>67570000</v>
      </c>
      <c r="AJ13" s="307"/>
      <c r="AK13" s="307"/>
      <c r="AL13" s="307"/>
      <c r="AM13" s="307"/>
      <c r="AN13" s="307"/>
      <c r="AO13" s="307"/>
      <c r="AP13" s="308"/>
    </row>
    <row r="14" spans="1:42" ht="24" customHeight="1">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0"/>
        <v>267000</v>
      </c>
      <c r="AJ14" s="307"/>
      <c r="AK14" s="307"/>
      <c r="AL14" s="307"/>
      <c r="AM14" s="307"/>
      <c r="AN14" s="307"/>
      <c r="AO14" s="307"/>
      <c r="AP14" s="308"/>
    </row>
    <row r="15" spans="1:42" ht="24" customHeight="1">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0"/>
        <v>7465303</v>
      </c>
      <c r="AJ15" s="307"/>
      <c r="AK15" s="307"/>
      <c r="AL15" s="307"/>
      <c r="AM15" s="307"/>
      <c r="AN15" s="307"/>
      <c r="AO15" s="307"/>
      <c r="AP15" s="308"/>
    </row>
    <row r="16" spans="1:42" ht="24" customHeight="1">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0"/>
        <v>-960933</v>
      </c>
      <c r="AJ17" s="307"/>
      <c r="AK17" s="307"/>
      <c r="AL17" s="307"/>
      <c r="AM17" s="307"/>
      <c r="AN17" s="307"/>
      <c r="AO17" s="307"/>
      <c r="AP17" s="308"/>
    </row>
    <row r="18" spans="1:42" ht="24" customHeight="1">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0"/>
        <v>-10000</v>
      </c>
      <c r="AJ19" s="307"/>
      <c r="AK19" s="307"/>
      <c r="AL19" s="307"/>
      <c r="AM19" s="307"/>
      <c r="AN19" s="307"/>
      <c r="AO19" s="307"/>
      <c r="AP19" s="308"/>
    </row>
    <row r="20" spans="1:42" ht="24" customHeight="1">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c r="A32" s="373" t="s">
        <v>107</v>
      </c>
      <c r="B32" s="374"/>
      <c r="C32" s="374"/>
      <c r="D32" s="374"/>
      <c r="E32" s="374"/>
      <c r="F32" s="374"/>
      <c r="G32" s="374"/>
      <c r="H32" s="374"/>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1">N36-Z36</f>
        <v>500</v>
      </c>
      <c r="AJ36" s="316"/>
      <c r="AK36" s="316"/>
      <c r="AL36" s="316"/>
      <c r="AM36" s="316"/>
      <c r="AN36" s="316"/>
      <c r="AO36" s="316"/>
      <c r="AP36" s="317"/>
    </row>
    <row r="37" spans="1:42" ht="24" customHeight="1">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1"/>
        <v>1000</v>
      </c>
      <c r="AJ37" s="316"/>
      <c r="AK37" s="316"/>
      <c r="AL37" s="316"/>
      <c r="AM37" s="316"/>
      <c r="AN37" s="316"/>
      <c r="AO37" s="316"/>
      <c r="AP37" s="317"/>
    </row>
    <row r="38" spans="1:42" ht="24" customHeight="1">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1"/>
        <v>-65290</v>
      </c>
      <c r="AJ38" s="316"/>
      <c r="AK38" s="316"/>
      <c r="AL38" s="316"/>
      <c r="AM38" s="316"/>
      <c r="AN38" s="316"/>
      <c r="AO38" s="316"/>
      <c r="AP38" s="317"/>
    </row>
    <row r="39" spans="1:42" ht="24" customHeight="1">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1"/>
        <v>243095</v>
      </c>
      <c r="AJ39" s="316"/>
      <c r="AK39" s="316"/>
      <c r="AL39" s="316"/>
      <c r="AM39" s="316"/>
      <c r="AN39" s="316"/>
      <c r="AO39" s="316"/>
      <c r="AP39" s="317"/>
    </row>
    <row r="40" spans="1:42" ht="24" customHeight="1">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1"/>
        <v>0</v>
      </c>
      <c r="AJ40" s="316"/>
      <c r="AK40" s="316"/>
      <c r="AL40" s="316"/>
      <c r="AM40" s="316"/>
      <c r="AN40" s="316"/>
      <c r="AO40" s="316"/>
      <c r="AP40" s="317"/>
    </row>
    <row r="41" spans="1:42" ht="24" customHeight="1">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1"/>
        <v>347000</v>
      </c>
      <c r="AJ41" s="316"/>
      <c r="AK41" s="316"/>
      <c r="AL41" s="316"/>
      <c r="AM41" s="316"/>
      <c r="AN41" s="316"/>
      <c r="AO41" s="316"/>
      <c r="AP41" s="317"/>
    </row>
    <row r="42" spans="1:42" ht="24" customHeight="1">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1"/>
        <v>1012</v>
      </c>
      <c r="AJ42" s="316"/>
      <c r="AK42" s="316"/>
      <c r="AL42" s="316"/>
      <c r="AM42" s="316"/>
      <c r="AN42" s="316"/>
      <c r="AO42" s="316"/>
      <c r="AP42" s="317"/>
    </row>
    <row r="43" spans="1:42" ht="24" customHeight="1">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1"/>
        <v>-32000</v>
      </c>
      <c r="AJ43" s="316"/>
      <c r="AK43" s="316"/>
      <c r="AL43" s="316"/>
      <c r="AM43" s="316"/>
      <c r="AN43" s="316"/>
      <c r="AO43" s="316"/>
      <c r="AP43" s="317"/>
    </row>
    <row r="44" spans="1:42" ht="24" customHeight="1">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1"/>
        <v>0</v>
      </c>
      <c r="AJ44" s="316"/>
      <c r="AK44" s="316"/>
      <c r="AL44" s="316"/>
      <c r="AM44" s="316"/>
      <c r="AN44" s="316"/>
      <c r="AO44" s="316"/>
      <c r="AP44" s="317"/>
    </row>
    <row r="45" spans="1:42" ht="27.75" customHeight="1">
      <c r="A45" s="375" t="s">
        <v>107</v>
      </c>
      <c r="B45" s="376"/>
      <c r="C45" s="376"/>
      <c r="D45" s="376"/>
      <c r="E45" s="376"/>
      <c r="F45" s="376"/>
      <c r="G45" s="376"/>
      <c r="H45" s="376"/>
      <c r="I45" s="165">
        <f>SUM(I35:I44)</f>
        <v>1372000</v>
      </c>
      <c r="J45" s="165">
        <f t="shared" ref="J45:Z45" si="2">SUM(J35:J44)</f>
        <v>24000</v>
      </c>
      <c r="K45" s="165">
        <f t="shared" si="2"/>
        <v>0</v>
      </c>
      <c r="L45" s="165">
        <f t="shared" si="2"/>
        <v>1396000</v>
      </c>
      <c r="M45" s="167">
        <f t="shared" si="2"/>
        <v>1322214</v>
      </c>
      <c r="N45" s="165">
        <f t="shared" si="2"/>
        <v>1322214</v>
      </c>
      <c r="O45" s="165">
        <f t="shared" si="2"/>
        <v>0</v>
      </c>
      <c r="P45" s="165">
        <f t="shared" si="2"/>
        <v>0</v>
      </c>
      <c r="Q45" s="167"/>
      <c r="R45" s="167"/>
      <c r="S45" s="167"/>
      <c r="T45" s="167"/>
      <c r="U45" s="167"/>
      <c r="V45" s="167"/>
      <c r="W45" s="167"/>
      <c r="X45" s="167"/>
      <c r="Y45" s="167"/>
      <c r="Z45" s="165">
        <f t="shared" si="2"/>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pageSetUpPr fitToPage="1"/>
  </sheetPr>
  <dimension ref="A1:AT31"/>
  <sheetViews>
    <sheetView tabSelected="1" view="pageBreakPreview" zoomScaleNormal="100" zoomScaleSheetLayoutView="100" workbookViewId="0">
      <pane xSplit="7" ySplit="1" topLeftCell="H26" activePane="bottomRight" state="frozen"/>
      <selection pane="topRight" activeCell="G1" sqref="G1"/>
      <selection pane="bottomLeft" activeCell="A4" sqref="A4"/>
      <selection pane="bottomRight" activeCell="A32" sqref="A32:XFD337"/>
    </sheetView>
  </sheetViews>
  <sheetFormatPr defaultColWidth="9" defaultRowHeight="21" customHeight="1"/>
  <cols>
    <col min="1" max="1" width="1.75" style="350" customWidth="1"/>
    <col min="2" max="6" width="1.75" style="348" customWidth="1"/>
    <col min="7" max="7" width="24.625" style="347" customWidth="1"/>
    <col min="8" max="8" width="9.625" style="347" customWidth="1"/>
    <col min="9" max="9" width="2.625" style="347" customWidth="1"/>
    <col min="10" max="11" width="15.5" style="348" bestFit="1" customWidth="1"/>
    <col min="12" max="12" width="2.625" style="348" customWidth="1"/>
    <col min="13" max="16" width="10.625" style="348" customWidth="1"/>
    <col min="17" max="19" width="5.625" style="348" customWidth="1"/>
    <col min="20" max="20" width="10.625" style="348" customWidth="1"/>
    <col min="21" max="23" width="24.875" style="347" customWidth="1"/>
    <col min="24" max="24" width="13.625" style="347" customWidth="1"/>
    <col min="25" max="28" width="5.625" style="348" customWidth="1"/>
    <col min="29" max="29" width="10.875" style="346" customWidth="1"/>
    <col min="30" max="30" width="15.125" style="346" customWidth="1"/>
    <col min="31" max="32" width="16.25" style="346" customWidth="1"/>
    <col min="33" max="33" width="14" style="346" customWidth="1"/>
    <col min="34" max="35" width="15.625" style="346" customWidth="1"/>
    <col min="36" max="36" width="15.25" style="346" customWidth="1"/>
    <col min="37" max="37" width="9.5" style="346" customWidth="1"/>
    <col min="38" max="38" width="12.5" style="346" customWidth="1"/>
    <col min="39" max="40" width="15.625" style="346" customWidth="1"/>
    <col min="41" max="42" width="16.25" style="346" customWidth="1"/>
    <col min="43" max="44" width="14" style="346" customWidth="1"/>
    <col min="45" max="45" width="12.875" style="346" customWidth="1"/>
    <col min="46" max="46" width="12.375" style="346" customWidth="1"/>
    <col min="47" max="16384" width="9" style="345"/>
  </cols>
  <sheetData>
    <row r="1" spans="1:46" s="344" customFormat="1" ht="21" customHeight="1">
      <c r="A1" s="342" t="s">
        <v>201</v>
      </c>
      <c r="B1" s="343" t="s">
        <v>151</v>
      </c>
      <c r="C1" s="343" t="s">
        <v>152</v>
      </c>
      <c r="D1" s="343" t="s">
        <v>153</v>
      </c>
      <c r="E1" s="343" t="s">
        <v>154</v>
      </c>
      <c r="F1" s="343" t="s">
        <v>155</v>
      </c>
      <c r="G1" s="343" t="s">
        <v>156</v>
      </c>
      <c r="H1" s="371" t="s">
        <v>244</v>
      </c>
      <c r="I1" s="343" t="s">
        <v>245</v>
      </c>
      <c r="J1" s="343" t="s">
        <v>246</v>
      </c>
      <c r="K1" s="343" t="s">
        <v>247</v>
      </c>
      <c r="L1" s="343" t="s">
        <v>248</v>
      </c>
      <c r="M1" s="343" t="s">
        <v>249</v>
      </c>
      <c r="N1" s="343" t="s">
        <v>289</v>
      </c>
      <c r="O1" s="343" t="s">
        <v>250</v>
      </c>
      <c r="P1" s="343" t="s">
        <v>260</v>
      </c>
      <c r="Q1" s="343" t="s">
        <v>251</v>
      </c>
      <c r="R1" s="343" t="s">
        <v>252</v>
      </c>
      <c r="S1" s="343" t="s">
        <v>310</v>
      </c>
      <c r="T1" s="343" t="s">
        <v>311</v>
      </c>
      <c r="U1" s="371" t="s">
        <v>253</v>
      </c>
      <c r="V1" s="371" t="s">
        <v>254</v>
      </c>
      <c r="W1" s="371" t="s">
        <v>255</v>
      </c>
      <c r="X1" s="371" t="s">
        <v>256</v>
      </c>
      <c r="Y1" s="371" t="s">
        <v>257</v>
      </c>
      <c r="Z1" s="371" t="s">
        <v>258</v>
      </c>
      <c r="AA1" s="371" t="s">
        <v>259</v>
      </c>
      <c r="AB1" s="343" t="s">
        <v>261</v>
      </c>
      <c r="AC1" s="343" t="s">
        <v>172</v>
      </c>
      <c r="AD1" s="343" t="s">
        <v>233</v>
      </c>
      <c r="AE1" s="343" t="s">
        <v>234</v>
      </c>
      <c r="AF1" s="343" t="s">
        <v>235</v>
      </c>
      <c r="AG1" s="343" t="s">
        <v>236</v>
      </c>
      <c r="AH1" s="343" t="s">
        <v>173</v>
      </c>
      <c r="AI1" s="343" t="s">
        <v>174</v>
      </c>
      <c r="AJ1" s="343" t="s">
        <v>237</v>
      </c>
      <c r="AK1" s="343" t="s">
        <v>176</v>
      </c>
      <c r="AL1" s="343" t="s">
        <v>177</v>
      </c>
      <c r="AM1" s="343" t="s">
        <v>184</v>
      </c>
      <c r="AN1" s="343" t="s">
        <v>185</v>
      </c>
      <c r="AO1" s="343" t="s">
        <v>238</v>
      </c>
      <c r="AP1" s="343" t="s">
        <v>239</v>
      </c>
      <c r="AQ1" s="343" t="s">
        <v>240</v>
      </c>
      <c r="AR1" s="343" t="s">
        <v>241</v>
      </c>
      <c r="AS1" s="343" t="s">
        <v>242</v>
      </c>
      <c r="AT1" s="343" t="s">
        <v>243</v>
      </c>
    </row>
    <row r="2" spans="1:46" ht="21" customHeight="1">
      <c r="A2" s="352">
        <v>2352010000000</v>
      </c>
      <c r="B2" s="362" t="s">
        <v>40</v>
      </c>
      <c r="C2" s="362" t="s">
        <v>38</v>
      </c>
      <c r="D2" s="362" t="s">
        <v>38</v>
      </c>
      <c r="E2" s="362" t="s">
        <v>38</v>
      </c>
      <c r="F2" s="362" t="s">
        <v>38</v>
      </c>
      <c r="G2" s="363" t="s">
        <v>262</v>
      </c>
      <c r="H2" s="363" t="s">
        <v>309</v>
      </c>
      <c r="I2" s="363" t="s">
        <v>309</v>
      </c>
      <c r="J2" s="364">
        <f t="shared" ref="J2:O2" si="0">J3+J7+J17</f>
        <v>222107000</v>
      </c>
      <c r="K2" s="364">
        <f t="shared" si="0"/>
        <v>-10511000</v>
      </c>
      <c r="L2" s="364">
        <f t="shared" si="0"/>
        <v>0</v>
      </c>
      <c r="M2" s="364">
        <f t="shared" si="0"/>
        <v>211596000</v>
      </c>
      <c r="N2" s="364">
        <f t="shared" si="0"/>
        <v>214540057</v>
      </c>
      <c r="O2" s="364">
        <f t="shared" si="0"/>
        <v>210226405</v>
      </c>
      <c r="P2" s="365">
        <f>O2/N2</f>
        <v>0.97989348907463003</v>
      </c>
      <c r="Q2" s="364">
        <f>Q3+Q7+Q17</f>
        <v>0</v>
      </c>
      <c r="R2" s="364">
        <f>N2-O2</f>
        <v>4313652</v>
      </c>
      <c r="S2" s="364">
        <v>0</v>
      </c>
      <c r="T2" s="366">
        <f>N2-S2</f>
        <v>214540057</v>
      </c>
      <c r="U2" s="369"/>
      <c r="V2" s="369"/>
      <c r="W2" s="369"/>
      <c r="X2" s="369"/>
      <c r="Y2" s="370"/>
      <c r="Z2" s="370"/>
      <c r="AA2" s="370"/>
      <c r="AB2" s="370" t="e">
        <f>N2/Z2</f>
        <v>#DIV/0!</v>
      </c>
      <c r="AC2" s="356"/>
      <c r="AD2" s="356"/>
      <c r="AE2" s="356"/>
      <c r="AF2" s="356"/>
      <c r="AG2" s="356"/>
      <c r="AH2" s="356"/>
      <c r="AI2" s="356"/>
      <c r="AJ2" s="356"/>
      <c r="AK2" s="356"/>
      <c r="AL2" s="356"/>
      <c r="AM2" s="357"/>
      <c r="AN2" s="357"/>
      <c r="AO2" s="357"/>
      <c r="AP2" s="357"/>
      <c r="AQ2" s="357"/>
      <c r="AR2" s="357"/>
      <c r="AS2" s="357"/>
      <c r="AT2" s="357"/>
    </row>
    <row r="3" spans="1:46" ht="21" customHeight="1">
      <c r="A3" s="352">
        <v>2352010100000</v>
      </c>
      <c r="B3" s="362" t="s">
        <v>40</v>
      </c>
      <c r="C3" s="362" t="s">
        <v>40</v>
      </c>
      <c r="D3" s="362"/>
      <c r="E3" s="362"/>
      <c r="F3" s="362"/>
      <c r="G3" s="363" t="s">
        <v>263</v>
      </c>
      <c r="H3" s="363" t="s">
        <v>309</v>
      </c>
      <c r="I3" s="363" t="s">
        <v>309</v>
      </c>
      <c r="J3" s="364">
        <f t="shared" ref="J3:O3" si="1">SUM(J4:J6)</f>
        <v>22358000</v>
      </c>
      <c r="K3" s="364">
        <f t="shared" si="1"/>
        <v>-500000</v>
      </c>
      <c r="L3" s="364">
        <f t="shared" si="1"/>
        <v>0</v>
      </c>
      <c r="M3" s="364">
        <f t="shared" si="1"/>
        <v>21858000</v>
      </c>
      <c r="N3" s="364">
        <f t="shared" si="1"/>
        <v>21971516</v>
      </c>
      <c r="O3" s="364">
        <f t="shared" si="1"/>
        <v>20553866</v>
      </c>
      <c r="P3" s="365">
        <f>O3/N3</f>
        <v>0.93547782501671706</v>
      </c>
      <c r="Q3" s="364">
        <f>SUM(Q4:Q6)</f>
        <v>0</v>
      </c>
      <c r="R3" s="364">
        <f>N3-O3</f>
        <v>1417650</v>
      </c>
      <c r="S3" s="364">
        <v>0</v>
      </c>
      <c r="T3" s="366">
        <f t="shared" ref="T3:T31" si="2">N3-S3</f>
        <v>21971516</v>
      </c>
      <c r="U3" s="369"/>
      <c r="V3" s="369"/>
      <c r="W3" s="369"/>
      <c r="X3" s="369"/>
      <c r="Y3" s="370"/>
      <c r="Z3" s="370"/>
      <c r="AA3" s="370"/>
      <c r="AB3" s="370" t="e">
        <f t="shared" ref="AB3:AB31" si="3">N3/Z3</f>
        <v>#DIV/0!</v>
      </c>
      <c r="AC3" s="356"/>
      <c r="AD3" s="356"/>
      <c r="AE3" s="356"/>
      <c r="AF3" s="356"/>
      <c r="AG3" s="356"/>
      <c r="AH3" s="356"/>
      <c r="AI3" s="356"/>
      <c r="AJ3" s="356"/>
      <c r="AK3" s="356"/>
      <c r="AL3" s="356"/>
      <c r="AM3" s="357"/>
      <c r="AN3" s="357"/>
      <c r="AO3" s="357"/>
      <c r="AP3" s="357"/>
      <c r="AQ3" s="357"/>
      <c r="AR3" s="357"/>
      <c r="AS3" s="357"/>
      <c r="AT3" s="357"/>
    </row>
    <row r="4" spans="1:46" ht="21" customHeight="1">
      <c r="A4" s="352">
        <v>2352010101001</v>
      </c>
      <c r="B4" s="353" t="s">
        <v>40</v>
      </c>
      <c r="C4" s="353" t="s">
        <v>40</v>
      </c>
      <c r="D4" s="353" t="s">
        <v>40</v>
      </c>
      <c r="E4" s="353" t="s">
        <v>40</v>
      </c>
      <c r="F4" s="353"/>
      <c r="G4" s="354" t="s">
        <v>296</v>
      </c>
      <c r="H4" s="354" t="s">
        <v>264</v>
      </c>
      <c r="I4" s="354" t="s">
        <v>264</v>
      </c>
      <c r="J4" s="349">
        <v>14966000</v>
      </c>
      <c r="K4" s="349">
        <v>-500000</v>
      </c>
      <c r="L4" s="349">
        <v>0</v>
      </c>
      <c r="M4" s="349">
        <f>J4+K4+L4</f>
        <v>14466000</v>
      </c>
      <c r="N4" s="349">
        <v>14531516</v>
      </c>
      <c r="O4" s="349">
        <v>13129866</v>
      </c>
      <c r="P4" s="351">
        <f>O4/N4</f>
        <v>0.90354413125237587</v>
      </c>
      <c r="Q4" s="349">
        <v>0</v>
      </c>
      <c r="R4" s="349">
        <f>N4-O4</f>
        <v>1401650</v>
      </c>
      <c r="S4" s="349">
        <v>0</v>
      </c>
      <c r="T4" s="355">
        <f t="shared" si="2"/>
        <v>14531516</v>
      </c>
      <c r="U4" s="354" t="s">
        <v>290</v>
      </c>
      <c r="V4" s="354" t="s">
        <v>275</v>
      </c>
      <c r="W4" s="354" t="s">
        <v>276</v>
      </c>
      <c r="X4" s="354"/>
      <c r="Y4" s="353"/>
      <c r="Z4" s="353"/>
      <c r="AA4" s="353"/>
      <c r="AB4" s="353" t="e">
        <f t="shared" si="3"/>
        <v>#DIV/0!</v>
      </c>
      <c r="AC4" s="356"/>
      <c r="AD4" s="356"/>
      <c r="AE4" s="356"/>
      <c r="AF4" s="356"/>
      <c r="AG4" s="356"/>
      <c r="AH4" s="356"/>
      <c r="AI4" s="356"/>
      <c r="AJ4" s="356"/>
      <c r="AK4" s="356"/>
      <c r="AL4" s="356"/>
      <c r="AM4" s="357"/>
      <c r="AN4" s="357"/>
      <c r="AO4" s="357"/>
      <c r="AP4" s="357"/>
      <c r="AQ4" s="357"/>
      <c r="AR4" s="357"/>
      <c r="AS4" s="357"/>
      <c r="AT4" s="357"/>
    </row>
    <row r="5" spans="1:46" ht="21" customHeight="1">
      <c r="A5" s="352">
        <v>2352010102001</v>
      </c>
      <c r="B5" s="353" t="s">
        <v>40</v>
      </c>
      <c r="C5" s="353" t="s">
        <v>40</v>
      </c>
      <c r="D5" s="353" t="s">
        <v>56</v>
      </c>
      <c r="E5" s="353" t="s">
        <v>40</v>
      </c>
      <c r="F5" s="353"/>
      <c r="G5" s="354" t="s">
        <v>265</v>
      </c>
      <c r="H5" s="354" t="s">
        <v>264</v>
      </c>
      <c r="I5" s="354" t="s">
        <v>264</v>
      </c>
      <c r="J5" s="349">
        <v>7253000</v>
      </c>
      <c r="K5" s="349">
        <v>0</v>
      </c>
      <c r="L5" s="349">
        <v>0</v>
      </c>
      <c r="M5" s="349">
        <f t="shared" ref="M5:M18" si="4">J5+K5+L5</f>
        <v>7253000</v>
      </c>
      <c r="N5" s="349">
        <v>7253000</v>
      </c>
      <c r="O5" s="349">
        <v>7253000</v>
      </c>
      <c r="P5" s="351">
        <f t="shared" ref="P5:P18" si="5">O5/N5</f>
        <v>1</v>
      </c>
      <c r="Q5" s="349">
        <v>0</v>
      </c>
      <c r="R5" s="349">
        <f t="shared" ref="R5:R31" si="6">N5-O5</f>
        <v>0</v>
      </c>
      <c r="S5" s="349">
        <v>0</v>
      </c>
      <c r="T5" s="355">
        <f t="shared" si="2"/>
        <v>7253000</v>
      </c>
      <c r="U5" s="354" t="s">
        <v>298</v>
      </c>
      <c r="V5" s="354"/>
      <c r="W5" s="354" t="s">
        <v>276</v>
      </c>
      <c r="X5" s="354"/>
      <c r="Y5" s="353"/>
      <c r="Z5" s="353"/>
      <c r="AA5" s="353"/>
      <c r="AB5" s="353" t="e">
        <f t="shared" si="3"/>
        <v>#DIV/0!</v>
      </c>
      <c r="AC5" s="356"/>
      <c r="AD5" s="356"/>
      <c r="AE5" s="356"/>
      <c r="AF5" s="356"/>
      <c r="AG5" s="356"/>
      <c r="AH5" s="356"/>
      <c r="AI5" s="356"/>
      <c r="AJ5" s="356"/>
      <c r="AK5" s="356"/>
      <c r="AL5" s="356"/>
      <c r="AM5" s="357"/>
      <c r="AN5" s="357"/>
      <c r="AO5" s="357"/>
      <c r="AP5" s="357"/>
      <c r="AQ5" s="357"/>
      <c r="AR5" s="357"/>
      <c r="AS5" s="357"/>
      <c r="AT5" s="357"/>
    </row>
    <row r="6" spans="1:46" ht="21" customHeight="1">
      <c r="A6" s="352">
        <v>2352010103001</v>
      </c>
      <c r="B6" s="353" t="s">
        <v>40</v>
      </c>
      <c r="C6" s="353" t="s">
        <v>40</v>
      </c>
      <c r="D6" s="353" t="s">
        <v>64</v>
      </c>
      <c r="E6" s="353" t="s">
        <v>40</v>
      </c>
      <c r="F6" s="353"/>
      <c r="G6" s="354" t="s">
        <v>295</v>
      </c>
      <c r="H6" s="354" t="s">
        <v>264</v>
      </c>
      <c r="I6" s="354" t="s">
        <v>264</v>
      </c>
      <c r="J6" s="349">
        <v>139000</v>
      </c>
      <c r="K6" s="349">
        <v>0</v>
      </c>
      <c r="L6" s="349">
        <v>0</v>
      </c>
      <c r="M6" s="349">
        <v>139000</v>
      </c>
      <c r="N6" s="349">
        <v>187000</v>
      </c>
      <c r="O6" s="349">
        <v>171000</v>
      </c>
      <c r="P6" s="351">
        <f t="shared" si="5"/>
        <v>0.91443850267379678</v>
      </c>
      <c r="Q6" s="349">
        <v>0</v>
      </c>
      <c r="R6" s="349">
        <f t="shared" si="6"/>
        <v>16000</v>
      </c>
      <c r="S6" s="349">
        <v>0</v>
      </c>
      <c r="T6" s="355">
        <f t="shared" si="2"/>
        <v>187000</v>
      </c>
      <c r="U6" s="354" t="s">
        <v>294</v>
      </c>
      <c r="V6" s="354" t="s">
        <v>277</v>
      </c>
      <c r="W6" s="354" t="s">
        <v>276</v>
      </c>
      <c r="X6" s="354"/>
      <c r="Y6" s="353"/>
      <c r="Z6" s="353"/>
      <c r="AA6" s="353"/>
      <c r="AB6" s="353" t="e">
        <f t="shared" si="3"/>
        <v>#DIV/0!</v>
      </c>
      <c r="AC6" s="356"/>
      <c r="AD6" s="356"/>
      <c r="AE6" s="356"/>
      <c r="AF6" s="356"/>
      <c r="AG6" s="356"/>
      <c r="AH6" s="356"/>
      <c r="AI6" s="356"/>
      <c r="AJ6" s="356"/>
      <c r="AK6" s="356"/>
      <c r="AL6" s="356"/>
      <c r="AM6" s="357"/>
      <c r="AN6" s="357"/>
      <c r="AO6" s="357"/>
      <c r="AP6" s="357"/>
      <c r="AQ6" s="357"/>
      <c r="AR6" s="357"/>
      <c r="AS6" s="357"/>
      <c r="AT6" s="357"/>
    </row>
    <row r="7" spans="1:46" ht="21" customHeight="1">
      <c r="A7" s="352">
        <v>2352010200000</v>
      </c>
      <c r="B7" s="362" t="s">
        <v>40</v>
      </c>
      <c r="C7" s="362" t="s">
        <v>56</v>
      </c>
      <c r="D7" s="362"/>
      <c r="E7" s="362"/>
      <c r="F7" s="362"/>
      <c r="G7" s="363" t="s">
        <v>266</v>
      </c>
      <c r="H7" s="363" t="s">
        <v>309</v>
      </c>
      <c r="I7" s="363" t="s">
        <v>309</v>
      </c>
      <c r="J7" s="364">
        <f t="shared" ref="J7:O7" si="7">SUM(J8:J16)</f>
        <v>199749000</v>
      </c>
      <c r="K7" s="364">
        <f t="shared" si="7"/>
        <v>-11080000</v>
      </c>
      <c r="L7" s="364">
        <f t="shared" si="7"/>
        <v>0</v>
      </c>
      <c r="M7" s="364">
        <f t="shared" si="7"/>
        <v>188669000</v>
      </c>
      <c r="N7" s="364">
        <f t="shared" si="7"/>
        <v>191498898</v>
      </c>
      <c r="O7" s="364">
        <f t="shared" si="7"/>
        <v>188602896</v>
      </c>
      <c r="P7" s="365">
        <f>O7/N7</f>
        <v>0.98487718712616301</v>
      </c>
      <c r="Q7" s="364">
        <f>SUM(Q8:Q16)</f>
        <v>0</v>
      </c>
      <c r="R7" s="364">
        <f>N7-O7</f>
        <v>2896002</v>
      </c>
      <c r="S7" s="364">
        <v>0</v>
      </c>
      <c r="T7" s="366">
        <f t="shared" si="2"/>
        <v>191498898</v>
      </c>
      <c r="U7" s="369"/>
      <c r="V7" s="369"/>
      <c r="W7" s="369"/>
      <c r="X7" s="369"/>
      <c r="Y7" s="370"/>
      <c r="Z7" s="370"/>
      <c r="AA7" s="370"/>
      <c r="AB7" s="370" t="e">
        <f t="shared" si="3"/>
        <v>#DIV/0!</v>
      </c>
      <c r="AC7" s="356"/>
      <c r="AD7" s="356"/>
      <c r="AE7" s="356"/>
      <c r="AF7" s="356"/>
      <c r="AG7" s="356"/>
      <c r="AH7" s="356"/>
      <c r="AI7" s="356"/>
      <c r="AJ7" s="356"/>
      <c r="AK7" s="356"/>
      <c r="AL7" s="356"/>
      <c r="AM7" s="357"/>
      <c r="AN7" s="357"/>
      <c r="AO7" s="357"/>
      <c r="AP7" s="357"/>
      <c r="AQ7" s="357"/>
      <c r="AR7" s="357"/>
      <c r="AS7" s="357"/>
      <c r="AT7" s="357"/>
    </row>
    <row r="8" spans="1:46" ht="21" customHeight="1">
      <c r="A8" s="352">
        <v>2352010201001</v>
      </c>
      <c r="B8" s="353" t="s">
        <v>40</v>
      </c>
      <c r="C8" s="353" t="s">
        <v>56</v>
      </c>
      <c r="D8" s="353" t="s">
        <v>40</v>
      </c>
      <c r="E8" s="353" t="s">
        <v>40</v>
      </c>
      <c r="F8" s="353"/>
      <c r="G8" s="354" t="s">
        <v>297</v>
      </c>
      <c r="H8" s="354" t="s">
        <v>264</v>
      </c>
      <c r="I8" s="354" t="s">
        <v>264</v>
      </c>
      <c r="J8" s="349">
        <v>0</v>
      </c>
      <c r="K8" s="349">
        <v>1000</v>
      </c>
      <c r="L8" s="349">
        <v>0</v>
      </c>
      <c r="M8" s="349">
        <f>J8+K8+L8</f>
        <v>1000</v>
      </c>
      <c r="N8" s="349">
        <v>26</v>
      </c>
      <c r="O8" s="349">
        <v>26</v>
      </c>
      <c r="P8" s="351">
        <f t="shared" si="5"/>
        <v>1</v>
      </c>
      <c r="Q8" s="349">
        <v>0</v>
      </c>
      <c r="R8" s="349">
        <f t="shared" si="6"/>
        <v>0</v>
      </c>
      <c r="S8" s="349">
        <v>0</v>
      </c>
      <c r="T8" s="355">
        <f t="shared" si="2"/>
        <v>26</v>
      </c>
      <c r="U8" s="372" t="s">
        <v>291</v>
      </c>
      <c r="V8" s="354"/>
      <c r="W8" s="354" t="s">
        <v>276</v>
      </c>
      <c r="X8" s="354"/>
      <c r="Y8" s="353"/>
      <c r="Z8" s="353"/>
      <c r="AA8" s="353"/>
      <c r="AB8" s="353" t="e">
        <f t="shared" si="3"/>
        <v>#DIV/0!</v>
      </c>
      <c r="AC8" s="356"/>
      <c r="AD8" s="356"/>
      <c r="AE8" s="356"/>
      <c r="AF8" s="356"/>
      <c r="AG8" s="356"/>
      <c r="AH8" s="356"/>
      <c r="AI8" s="356"/>
      <c r="AJ8" s="356"/>
      <c r="AK8" s="356"/>
      <c r="AL8" s="356"/>
      <c r="AM8" s="357"/>
      <c r="AN8" s="357"/>
      <c r="AO8" s="357"/>
      <c r="AP8" s="357"/>
      <c r="AQ8" s="357"/>
      <c r="AR8" s="357"/>
      <c r="AS8" s="357"/>
      <c r="AT8" s="357"/>
    </row>
    <row r="9" spans="1:46" ht="21" customHeight="1">
      <c r="A9" s="352">
        <v>2352010202001</v>
      </c>
      <c r="B9" s="353" t="s">
        <v>40</v>
      </c>
      <c r="C9" s="353" t="s">
        <v>56</v>
      </c>
      <c r="D9" s="353" t="s">
        <v>56</v>
      </c>
      <c r="E9" s="353" t="s">
        <v>40</v>
      </c>
      <c r="F9" s="353"/>
      <c r="G9" s="354" t="s">
        <v>299</v>
      </c>
      <c r="H9" s="354" t="s">
        <v>264</v>
      </c>
      <c r="I9" s="354" t="s">
        <v>264</v>
      </c>
      <c r="J9" s="349">
        <v>118243000</v>
      </c>
      <c r="K9" s="349">
        <f>3300000-14089000+1847000</f>
        <v>-8942000</v>
      </c>
      <c r="L9" s="349">
        <v>0</v>
      </c>
      <c r="M9" s="349">
        <f t="shared" si="4"/>
        <v>109301000</v>
      </c>
      <c r="N9" s="349">
        <v>110269000</v>
      </c>
      <c r="O9" s="349">
        <v>110269000</v>
      </c>
      <c r="P9" s="351">
        <f t="shared" si="5"/>
        <v>1</v>
      </c>
      <c r="Q9" s="349">
        <v>0</v>
      </c>
      <c r="R9" s="349">
        <f t="shared" si="6"/>
        <v>0</v>
      </c>
      <c r="S9" s="349">
        <v>0</v>
      </c>
      <c r="T9" s="355">
        <f t="shared" si="2"/>
        <v>110269000</v>
      </c>
      <c r="U9" s="354" t="s">
        <v>278</v>
      </c>
      <c r="V9" s="354"/>
      <c r="W9" s="354" t="s">
        <v>276</v>
      </c>
      <c r="X9" s="354"/>
      <c r="Y9" s="353"/>
      <c r="Z9" s="353"/>
      <c r="AA9" s="353"/>
      <c r="AB9" s="353" t="e">
        <f t="shared" si="3"/>
        <v>#DIV/0!</v>
      </c>
      <c r="AC9" s="356"/>
      <c r="AD9" s="356"/>
      <c r="AE9" s="356"/>
      <c r="AF9" s="356"/>
      <c r="AG9" s="356"/>
      <c r="AH9" s="356"/>
      <c r="AI9" s="356"/>
      <c r="AJ9" s="356"/>
      <c r="AK9" s="356"/>
      <c r="AL9" s="356"/>
      <c r="AM9" s="357"/>
      <c r="AN9" s="357"/>
      <c r="AO9" s="357"/>
      <c r="AP9" s="357"/>
      <c r="AQ9" s="357"/>
      <c r="AR9" s="357"/>
      <c r="AS9" s="357"/>
      <c r="AT9" s="357"/>
    </row>
    <row r="10" spans="1:46" ht="21" customHeight="1">
      <c r="A10" s="352">
        <v>2352010202002</v>
      </c>
      <c r="B10" s="353" t="s">
        <v>40</v>
      </c>
      <c r="C10" s="353" t="s">
        <v>56</v>
      </c>
      <c r="D10" s="353" t="s">
        <v>56</v>
      </c>
      <c r="E10" s="353" t="s">
        <v>56</v>
      </c>
      <c r="F10" s="353"/>
      <c r="G10" s="354" t="s">
        <v>300</v>
      </c>
      <c r="H10" s="354" t="s">
        <v>264</v>
      </c>
      <c r="I10" s="354" t="s">
        <v>264</v>
      </c>
      <c r="J10" s="349">
        <v>4602000</v>
      </c>
      <c r="K10" s="349">
        <f>-1431000+-825000</f>
        <v>-2256000</v>
      </c>
      <c r="L10" s="349">
        <v>0</v>
      </c>
      <c r="M10" s="349">
        <f t="shared" si="4"/>
        <v>2346000</v>
      </c>
      <c r="N10" s="349">
        <v>2309094</v>
      </c>
      <c r="O10" s="349">
        <v>2309094</v>
      </c>
      <c r="P10" s="351">
        <f t="shared" si="5"/>
        <v>1</v>
      </c>
      <c r="Q10" s="349">
        <v>0</v>
      </c>
      <c r="R10" s="349">
        <f t="shared" si="6"/>
        <v>0</v>
      </c>
      <c r="S10" s="349">
        <v>0</v>
      </c>
      <c r="T10" s="355">
        <f t="shared" si="2"/>
        <v>2309094</v>
      </c>
      <c r="U10" s="354" t="s">
        <v>279</v>
      </c>
      <c r="V10" s="354"/>
      <c r="W10" s="354" t="s">
        <v>276</v>
      </c>
      <c r="X10" s="354"/>
      <c r="Y10" s="353"/>
      <c r="Z10" s="353"/>
      <c r="AA10" s="353"/>
      <c r="AB10" s="353" t="e">
        <f t="shared" si="3"/>
        <v>#DIV/0!</v>
      </c>
      <c r="AC10" s="356"/>
      <c r="AD10" s="356"/>
      <c r="AE10" s="356"/>
      <c r="AF10" s="356"/>
      <c r="AG10" s="356"/>
      <c r="AH10" s="356"/>
      <c r="AI10" s="356"/>
      <c r="AJ10" s="356"/>
      <c r="AK10" s="356"/>
      <c r="AL10" s="356"/>
      <c r="AM10" s="357"/>
      <c r="AN10" s="357"/>
      <c r="AO10" s="357"/>
      <c r="AP10" s="357"/>
      <c r="AQ10" s="357"/>
      <c r="AR10" s="357"/>
      <c r="AS10" s="357"/>
      <c r="AT10" s="357"/>
    </row>
    <row r="11" spans="1:46" ht="21" customHeight="1">
      <c r="A11" s="352">
        <v>2352010203001</v>
      </c>
      <c r="B11" s="353" t="s">
        <v>40</v>
      </c>
      <c r="C11" s="353" t="s">
        <v>56</v>
      </c>
      <c r="D11" s="353" t="s">
        <v>64</v>
      </c>
      <c r="E11" s="353" t="s">
        <v>40</v>
      </c>
      <c r="F11" s="353"/>
      <c r="G11" s="354" t="s">
        <v>301</v>
      </c>
      <c r="H11" s="354" t="s">
        <v>264</v>
      </c>
      <c r="I11" s="354" t="s">
        <v>264</v>
      </c>
      <c r="J11" s="349">
        <v>131000</v>
      </c>
      <c r="K11" s="349">
        <v>9000</v>
      </c>
      <c r="L11" s="349">
        <v>0</v>
      </c>
      <c r="M11" s="349">
        <f t="shared" si="4"/>
        <v>140000</v>
      </c>
      <c r="N11" s="349">
        <v>140907</v>
      </c>
      <c r="O11" s="349">
        <v>140907</v>
      </c>
      <c r="P11" s="351">
        <f t="shared" si="5"/>
        <v>1</v>
      </c>
      <c r="Q11" s="349">
        <v>0</v>
      </c>
      <c r="R11" s="349">
        <f t="shared" si="6"/>
        <v>0</v>
      </c>
      <c r="S11" s="349">
        <v>0</v>
      </c>
      <c r="T11" s="355">
        <f t="shared" si="2"/>
        <v>140907</v>
      </c>
      <c r="U11" s="354" t="s">
        <v>280</v>
      </c>
      <c r="V11" s="354"/>
      <c r="W11" s="354" t="s">
        <v>276</v>
      </c>
      <c r="X11" s="354"/>
      <c r="Y11" s="353"/>
      <c r="Z11" s="358"/>
      <c r="AA11" s="353"/>
      <c r="AB11" s="353" t="e">
        <f t="shared" si="3"/>
        <v>#DIV/0!</v>
      </c>
      <c r="AC11" s="356"/>
      <c r="AD11" s="356"/>
      <c r="AE11" s="356"/>
      <c r="AF11" s="356"/>
      <c r="AG11" s="356"/>
      <c r="AH11" s="356"/>
      <c r="AI11" s="356"/>
      <c r="AJ11" s="356"/>
      <c r="AK11" s="356"/>
      <c r="AL11" s="356"/>
      <c r="AM11" s="357"/>
      <c r="AN11" s="357"/>
      <c r="AO11" s="357"/>
      <c r="AP11" s="357"/>
      <c r="AQ11" s="357"/>
      <c r="AR11" s="357"/>
      <c r="AS11" s="357"/>
      <c r="AT11" s="357"/>
    </row>
    <row r="12" spans="1:46" ht="21" customHeight="1">
      <c r="A12" s="352">
        <v>2352010203002</v>
      </c>
      <c r="B12" s="353" t="s">
        <v>40</v>
      </c>
      <c r="C12" s="353" t="s">
        <v>56</v>
      </c>
      <c r="D12" s="353" t="s">
        <v>64</v>
      </c>
      <c r="E12" s="353" t="s">
        <v>56</v>
      </c>
      <c r="F12" s="353"/>
      <c r="G12" s="354" t="s">
        <v>302</v>
      </c>
      <c r="H12" s="354" t="s">
        <v>264</v>
      </c>
      <c r="I12" s="354" t="s">
        <v>264</v>
      </c>
      <c r="J12" s="349">
        <v>28849000</v>
      </c>
      <c r="K12" s="349">
        <v>-1000</v>
      </c>
      <c r="L12" s="349">
        <v>0</v>
      </c>
      <c r="M12" s="349">
        <f t="shared" si="4"/>
        <v>28848000</v>
      </c>
      <c r="N12" s="349">
        <v>28848875</v>
      </c>
      <c r="O12" s="349">
        <v>28848875</v>
      </c>
      <c r="P12" s="351">
        <f t="shared" si="5"/>
        <v>1</v>
      </c>
      <c r="Q12" s="349">
        <v>0</v>
      </c>
      <c r="R12" s="349">
        <f t="shared" si="6"/>
        <v>0</v>
      </c>
      <c r="S12" s="349">
        <v>0</v>
      </c>
      <c r="T12" s="355">
        <f t="shared" si="2"/>
        <v>28848875</v>
      </c>
      <c r="U12" s="354" t="s">
        <v>280</v>
      </c>
      <c r="V12" s="354"/>
      <c r="W12" s="354" t="s">
        <v>276</v>
      </c>
      <c r="X12" s="354"/>
      <c r="Y12" s="353"/>
      <c r="Z12" s="353"/>
      <c r="AA12" s="353"/>
      <c r="AB12" s="353" t="e">
        <f t="shared" si="3"/>
        <v>#DIV/0!</v>
      </c>
      <c r="AC12" s="356"/>
      <c r="AD12" s="356"/>
      <c r="AE12" s="356"/>
      <c r="AF12" s="356"/>
      <c r="AG12" s="356"/>
      <c r="AH12" s="356"/>
      <c r="AI12" s="356"/>
      <c r="AJ12" s="356"/>
      <c r="AK12" s="356"/>
      <c r="AL12" s="356"/>
      <c r="AM12" s="357"/>
      <c r="AN12" s="357"/>
      <c r="AO12" s="357"/>
      <c r="AP12" s="357"/>
      <c r="AQ12" s="357"/>
      <c r="AR12" s="357"/>
      <c r="AS12" s="357"/>
      <c r="AT12" s="357"/>
    </row>
    <row r="13" spans="1:46" ht="21" customHeight="1">
      <c r="A13" s="352">
        <v>2352010203003</v>
      </c>
      <c r="B13" s="353" t="s">
        <v>40</v>
      </c>
      <c r="C13" s="353" t="s">
        <v>56</v>
      </c>
      <c r="D13" s="353" t="s">
        <v>64</v>
      </c>
      <c r="E13" s="353" t="s">
        <v>64</v>
      </c>
      <c r="F13" s="353"/>
      <c r="G13" s="354" t="s">
        <v>303</v>
      </c>
      <c r="H13" s="354" t="s">
        <v>264</v>
      </c>
      <c r="I13" s="354" t="s">
        <v>264</v>
      </c>
      <c r="J13" s="349">
        <v>20556000</v>
      </c>
      <c r="K13" s="349">
        <v>0</v>
      </c>
      <c r="L13" s="349">
        <v>0</v>
      </c>
      <c r="M13" s="349">
        <f t="shared" si="4"/>
        <v>20556000</v>
      </c>
      <c r="N13" s="349">
        <v>20556605</v>
      </c>
      <c r="O13" s="349">
        <v>20556605</v>
      </c>
      <c r="P13" s="351">
        <f t="shared" si="5"/>
        <v>1</v>
      </c>
      <c r="Q13" s="349">
        <v>0</v>
      </c>
      <c r="R13" s="349">
        <f t="shared" si="6"/>
        <v>0</v>
      </c>
      <c r="S13" s="349">
        <v>0</v>
      </c>
      <c r="T13" s="355">
        <f t="shared" si="2"/>
        <v>20556605</v>
      </c>
      <c r="U13" s="354" t="s">
        <v>280</v>
      </c>
      <c r="V13" s="354"/>
      <c r="W13" s="354" t="s">
        <v>276</v>
      </c>
      <c r="X13" s="354"/>
      <c r="Y13" s="353"/>
      <c r="Z13" s="353"/>
      <c r="AA13" s="353"/>
      <c r="AB13" s="353" t="e">
        <f t="shared" si="3"/>
        <v>#DIV/0!</v>
      </c>
      <c r="AC13" s="356"/>
      <c r="AD13" s="356"/>
      <c r="AE13" s="356"/>
      <c r="AF13" s="356"/>
      <c r="AG13" s="356"/>
      <c r="AH13" s="356"/>
      <c r="AI13" s="356"/>
      <c r="AJ13" s="356"/>
      <c r="AK13" s="356"/>
      <c r="AL13" s="356"/>
      <c r="AM13" s="357"/>
      <c r="AN13" s="357"/>
      <c r="AO13" s="357"/>
      <c r="AP13" s="357"/>
      <c r="AQ13" s="357"/>
      <c r="AR13" s="357"/>
      <c r="AS13" s="357"/>
      <c r="AT13" s="357"/>
    </row>
    <row r="14" spans="1:46" ht="21" customHeight="1">
      <c r="A14" s="352">
        <v>2352010203004</v>
      </c>
      <c r="B14" s="353" t="s">
        <v>40</v>
      </c>
      <c r="C14" s="353" t="s">
        <v>56</v>
      </c>
      <c r="D14" s="353" t="s">
        <v>64</v>
      </c>
      <c r="E14" s="353" t="s">
        <v>59</v>
      </c>
      <c r="F14" s="353"/>
      <c r="G14" s="354" t="s">
        <v>304</v>
      </c>
      <c r="H14" s="354" t="s">
        <v>264</v>
      </c>
      <c r="I14" s="354" t="s">
        <v>264</v>
      </c>
      <c r="J14" s="349">
        <v>26368000</v>
      </c>
      <c r="K14" s="349">
        <v>108000</v>
      </c>
      <c r="L14" s="349">
        <v>0</v>
      </c>
      <c r="M14" s="349">
        <f t="shared" si="4"/>
        <v>26476000</v>
      </c>
      <c r="N14" s="349">
        <v>26476789</v>
      </c>
      <c r="O14" s="349">
        <v>26476789</v>
      </c>
      <c r="P14" s="351">
        <f t="shared" si="5"/>
        <v>1</v>
      </c>
      <c r="Q14" s="349">
        <v>0</v>
      </c>
      <c r="R14" s="349">
        <f t="shared" si="6"/>
        <v>0</v>
      </c>
      <c r="S14" s="349">
        <v>0</v>
      </c>
      <c r="T14" s="355">
        <f t="shared" si="2"/>
        <v>26476789</v>
      </c>
      <c r="U14" s="354" t="s">
        <v>280</v>
      </c>
      <c r="V14" s="354"/>
      <c r="W14" s="354" t="s">
        <v>276</v>
      </c>
      <c r="X14" s="354"/>
      <c r="Y14" s="353"/>
      <c r="Z14" s="353"/>
      <c r="AA14" s="353"/>
      <c r="AB14" s="353" t="e">
        <f t="shared" si="3"/>
        <v>#DIV/0!</v>
      </c>
      <c r="AC14" s="356"/>
      <c r="AD14" s="356"/>
      <c r="AE14" s="356"/>
      <c r="AF14" s="356"/>
      <c r="AG14" s="356"/>
      <c r="AH14" s="356"/>
      <c r="AI14" s="356"/>
      <c r="AJ14" s="356"/>
      <c r="AK14" s="356"/>
      <c r="AL14" s="356"/>
      <c r="AM14" s="357"/>
      <c r="AN14" s="357"/>
      <c r="AO14" s="357"/>
      <c r="AP14" s="357"/>
      <c r="AQ14" s="357"/>
      <c r="AR14" s="357"/>
      <c r="AS14" s="357"/>
      <c r="AT14" s="357"/>
    </row>
    <row r="15" spans="1:46" ht="21" customHeight="1">
      <c r="A15" s="352">
        <v>2352010204001</v>
      </c>
      <c r="B15" s="353" t="s">
        <v>40</v>
      </c>
      <c r="C15" s="353" t="s">
        <v>56</v>
      </c>
      <c r="D15" s="353" t="s">
        <v>59</v>
      </c>
      <c r="E15" s="353" t="s">
        <v>40</v>
      </c>
      <c r="F15" s="353"/>
      <c r="G15" s="354" t="s">
        <v>267</v>
      </c>
      <c r="H15" s="354" t="s">
        <v>264</v>
      </c>
      <c r="I15" s="354" t="s">
        <v>264</v>
      </c>
      <c r="J15" s="349">
        <v>1000000</v>
      </c>
      <c r="K15" s="349">
        <v>0</v>
      </c>
      <c r="L15" s="349">
        <v>0</v>
      </c>
      <c r="M15" s="349">
        <f t="shared" si="4"/>
        <v>1000000</v>
      </c>
      <c r="N15" s="349">
        <v>2896002</v>
      </c>
      <c r="O15" s="349">
        <v>0</v>
      </c>
      <c r="P15" s="351">
        <f t="shared" si="5"/>
        <v>0</v>
      </c>
      <c r="Q15" s="349">
        <v>0</v>
      </c>
      <c r="R15" s="349">
        <f t="shared" si="6"/>
        <v>2896002</v>
      </c>
      <c r="S15" s="349">
        <v>0</v>
      </c>
      <c r="T15" s="355">
        <f t="shared" si="2"/>
        <v>2896002</v>
      </c>
      <c r="U15" s="354" t="s">
        <v>281</v>
      </c>
      <c r="V15" s="354" t="s">
        <v>282</v>
      </c>
      <c r="W15" s="354" t="s">
        <v>276</v>
      </c>
      <c r="X15" s="354"/>
      <c r="Y15" s="353"/>
      <c r="Z15" s="353"/>
      <c r="AA15" s="353"/>
      <c r="AB15" s="353" t="e">
        <f t="shared" si="3"/>
        <v>#DIV/0!</v>
      </c>
      <c r="AC15" s="356"/>
      <c r="AD15" s="356"/>
      <c r="AE15" s="356"/>
      <c r="AF15" s="356"/>
      <c r="AG15" s="356"/>
      <c r="AH15" s="356"/>
      <c r="AI15" s="356"/>
      <c r="AJ15" s="356"/>
      <c r="AK15" s="356"/>
      <c r="AL15" s="356"/>
      <c r="AM15" s="357"/>
      <c r="AN15" s="357"/>
      <c r="AO15" s="357"/>
      <c r="AP15" s="357"/>
      <c r="AQ15" s="357"/>
      <c r="AR15" s="357"/>
      <c r="AS15" s="357"/>
      <c r="AT15" s="357"/>
    </row>
    <row r="16" spans="1:46" ht="21" customHeight="1">
      <c r="A16" s="352">
        <v>2352010205001</v>
      </c>
      <c r="B16" s="353" t="s">
        <v>40</v>
      </c>
      <c r="C16" s="353" t="s">
        <v>56</v>
      </c>
      <c r="D16" s="353" t="s">
        <v>62</v>
      </c>
      <c r="E16" s="353" t="s">
        <v>40</v>
      </c>
      <c r="F16" s="353"/>
      <c r="G16" s="354" t="s">
        <v>305</v>
      </c>
      <c r="H16" s="354" t="s">
        <v>264</v>
      </c>
      <c r="I16" s="354" t="s">
        <v>264</v>
      </c>
      <c r="J16" s="349">
        <v>0</v>
      </c>
      <c r="K16" s="349">
        <v>1000</v>
      </c>
      <c r="L16" s="349">
        <v>0</v>
      </c>
      <c r="M16" s="349">
        <f t="shared" si="4"/>
        <v>1000</v>
      </c>
      <c r="N16" s="349">
        <v>1600</v>
      </c>
      <c r="O16" s="349">
        <v>1600</v>
      </c>
      <c r="P16" s="351">
        <f t="shared" si="5"/>
        <v>1</v>
      </c>
      <c r="Q16" s="349">
        <v>0</v>
      </c>
      <c r="R16" s="349">
        <f t="shared" si="6"/>
        <v>0</v>
      </c>
      <c r="S16" s="349">
        <v>0</v>
      </c>
      <c r="T16" s="355">
        <f t="shared" si="2"/>
        <v>1600</v>
      </c>
      <c r="U16" s="354" t="s">
        <v>283</v>
      </c>
      <c r="V16" s="354"/>
      <c r="W16" s="354" t="s">
        <v>276</v>
      </c>
      <c r="X16" s="354"/>
      <c r="Y16" s="353"/>
      <c r="Z16" s="353"/>
      <c r="AA16" s="353"/>
      <c r="AB16" s="353" t="e">
        <f t="shared" si="3"/>
        <v>#DIV/0!</v>
      </c>
      <c r="AC16" s="356"/>
      <c r="AD16" s="356"/>
      <c r="AE16" s="356"/>
      <c r="AF16" s="356"/>
      <c r="AG16" s="356"/>
      <c r="AH16" s="356"/>
      <c r="AI16" s="356"/>
      <c r="AJ16" s="356"/>
      <c r="AK16" s="356"/>
      <c r="AL16" s="356"/>
      <c r="AM16" s="357"/>
      <c r="AN16" s="357"/>
      <c r="AO16" s="357"/>
      <c r="AP16" s="357"/>
      <c r="AQ16" s="357"/>
      <c r="AR16" s="357"/>
      <c r="AS16" s="357"/>
      <c r="AT16" s="357"/>
    </row>
    <row r="17" spans="1:46" ht="21" customHeight="1">
      <c r="A17" s="352">
        <v>2352010300000</v>
      </c>
      <c r="B17" s="362" t="s">
        <v>40</v>
      </c>
      <c r="C17" s="362" t="s">
        <v>64</v>
      </c>
      <c r="D17" s="362"/>
      <c r="E17" s="362"/>
      <c r="F17" s="362"/>
      <c r="G17" s="363" t="s">
        <v>268</v>
      </c>
      <c r="H17" s="363" t="s">
        <v>309</v>
      </c>
      <c r="I17" s="363" t="s">
        <v>309</v>
      </c>
      <c r="J17" s="364">
        <f t="shared" ref="J17:O17" si="8">SUM(J18)</f>
        <v>0</v>
      </c>
      <c r="K17" s="364">
        <f t="shared" si="8"/>
        <v>1069000</v>
      </c>
      <c r="L17" s="364">
        <f t="shared" si="8"/>
        <v>0</v>
      </c>
      <c r="M17" s="364">
        <f t="shared" si="8"/>
        <v>1069000</v>
      </c>
      <c r="N17" s="364">
        <f t="shared" si="8"/>
        <v>1069643</v>
      </c>
      <c r="O17" s="364">
        <f t="shared" si="8"/>
        <v>1069643</v>
      </c>
      <c r="P17" s="365">
        <f>O17/N17</f>
        <v>1</v>
      </c>
      <c r="Q17" s="364">
        <f>SUM(Q18)</f>
        <v>0</v>
      </c>
      <c r="R17" s="364">
        <f>N17-O17</f>
        <v>0</v>
      </c>
      <c r="S17" s="364">
        <v>0</v>
      </c>
      <c r="T17" s="366">
        <f t="shared" si="2"/>
        <v>1069643</v>
      </c>
      <c r="U17" s="369"/>
      <c r="V17" s="369"/>
      <c r="W17" s="369"/>
      <c r="X17" s="369"/>
      <c r="Y17" s="370"/>
      <c r="Z17" s="370"/>
      <c r="AA17" s="370"/>
      <c r="AB17" s="370" t="e">
        <f t="shared" si="3"/>
        <v>#DIV/0!</v>
      </c>
      <c r="AC17" s="356"/>
      <c r="AD17" s="356"/>
      <c r="AE17" s="356"/>
      <c r="AF17" s="356"/>
      <c r="AG17" s="356"/>
      <c r="AH17" s="356"/>
      <c r="AI17" s="356"/>
      <c r="AJ17" s="356"/>
      <c r="AK17" s="356"/>
      <c r="AL17" s="356"/>
      <c r="AM17" s="357"/>
      <c r="AN17" s="357"/>
      <c r="AO17" s="357"/>
      <c r="AP17" s="357"/>
      <c r="AQ17" s="357"/>
      <c r="AR17" s="357"/>
      <c r="AS17" s="357"/>
      <c r="AT17" s="357"/>
    </row>
    <row r="18" spans="1:46" ht="21" customHeight="1">
      <c r="A18" s="352">
        <v>2352010301001</v>
      </c>
      <c r="B18" s="353" t="s">
        <v>40</v>
      </c>
      <c r="C18" s="353" t="s">
        <v>64</v>
      </c>
      <c r="D18" s="353" t="s">
        <v>40</v>
      </c>
      <c r="E18" s="353" t="s">
        <v>40</v>
      </c>
      <c r="F18" s="353"/>
      <c r="G18" s="354" t="s">
        <v>269</v>
      </c>
      <c r="H18" s="354" t="s">
        <v>264</v>
      </c>
      <c r="I18" s="354" t="s">
        <v>264</v>
      </c>
      <c r="J18" s="349">
        <v>0</v>
      </c>
      <c r="K18" s="349">
        <v>1069000</v>
      </c>
      <c r="L18" s="349">
        <v>0</v>
      </c>
      <c r="M18" s="349">
        <f t="shared" si="4"/>
        <v>1069000</v>
      </c>
      <c r="N18" s="349">
        <v>1069643</v>
      </c>
      <c r="O18" s="349">
        <v>1069643</v>
      </c>
      <c r="P18" s="351">
        <f t="shared" si="5"/>
        <v>1</v>
      </c>
      <c r="Q18" s="349">
        <v>0</v>
      </c>
      <c r="R18" s="349">
        <f t="shared" si="6"/>
        <v>0</v>
      </c>
      <c r="S18" s="349">
        <v>0</v>
      </c>
      <c r="T18" s="355">
        <f t="shared" si="2"/>
        <v>1069643</v>
      </c>
      <c r="U18" s="354" t="s">
        <v>284</v>
      </c>
      <c r="V18" s="354"/>
      <c r="W18" s="354" t="s">
        <v>276</v>
      </c>
      <c r="X18" s="354"/>
      <c r="Y18" s="353"/>
      <c r="Z18" s="353"/>
      <c r="AA18" s="353"/>
      <c r="AB18" s="353" t="e">
        <f t="shared" si="3"/>
        <v>#DIV/0!</v>
      </c>
      <c r="AC18" s="356"/>
      <c r="AD18" s="356"/>
      <c r="AE18" s="356"/>
      <c r="AF18" s="356"/>
      <c r="AG18" s="356"/>
      <c r="AH18" s="356"/>
      <c r="AI18" s="356"/>
      <c r="AJ18" s="356"/>
      <c r="AK18" s="356"/>
      <c r="AL18" s="356"/>
      <c r="AM18" s="357"/>
      <c r="AN18" s="357"/>
      <c r="AO18" s="357"/>
      <c r="AP18" s="357"/>
      <c r="AQ18" s="357"/>
      <c r="AR18" s="357"/>
      <c r="AS18" s="357"/>
      <c r="AT18" s="357"/>
    </row>
    <row r="19" spans="1:46" ht="21" customHeight="1">
      <c r="A19" s="352">
        <v>2352110300000</v>
      </c>
      <c r="B19" s="367" t="s">
        <v>40</v>
      </c>
      <c r="C19" s="367" t="s">
        <v>38</v>
      </c>
      <c r="D19" s="367" t="s">
        <v>38</v>
      </c>
      <c r="E19" s="367" t="s">
        <v>38</v>
      </c>
      <c r="F19" s="367" t="s">
        <v>38</v>
      </c>
      <c r="G19" s="363" t="s">
        <v>270</v>
      </c>
      <c r="H19" s="363" t="s">
        <v>309</v>
      </c>
      <c r="I19" s="363" t="s">
        <v>309</v>
      </c>
      <c r="J19" s="368">
        <f>J20+J23+J25+J27</f>
        <v>144924000</v>
      </c>
      <c r="K19" s="368">
        <f>K20+K23+K25+K27</f>
        <v>-30628000</v>
      </c>
      <c r="L19" s="368">
        <f>L20+L25+L27</f>
        <v>12600000</v>
      </c>
      <c r="M19" s="368">
        <f>M20+M25+M27</f>
        <v>126896000</v>
      </c>
      <c r="N19" s="368">
        <f>N20+N25+N27</f>
        <v>118528000</v>
      </c>
      <c r="O19" s="368">
        <f>O20+O25+O27</f>
        <v>118528000</v>
      </c>
      <c r="P19" s="365">
        <f t="shared" ref="P19:P31" si="9">O19/N19</f>
        <v>1</v>
      </c>
      <c r="Q19" s="368">
        <f>Q20+Q25+Q27</f>
        <v>0</v>
      </c>
      <c r="R19" s="364">
        <f t="shared" si="6"/>
        <v>0</v>
      </c>
      <c r="S19" s="368">
        <v>0</v>
      </c>
      <c r="T19" s="366">
        <f t="shared" si="2"/>
        <v>118528000</v>
      </c>
      <c r="U19" s="369"/>
      <c r="V19" s="369"/>
      <c r="W19" s="369"/>
      <c r="X19" s="369"/>
      <c r="Y19" s="370"/>
      <c r="Z19" s="370"/>
      <c r="AA19" s="370"/>
      <c r="AB19" s="370" t="e">
        <f t="shared" si="3"/>
        <v>#DIV/0!</v>
      </c>
      <c r="AC19" s="361"/>
      <c r="AD19" s="361"/>
      <c r="AE19" s="361"/>
      <c r="AF19" s="361"/>
      <c r="AG19" s="361"/>
      <c r="AH19" s="361"/>
      <c r="AI19" s="361"/>
      <c r="AJ19" s="361"/>
      <c r="AK19" s="361"/>
      <c r="AL19" s="361"/>
      <c r="AM19" s="361"/>
      <c r="AN19" s="361"/>
      <c r="AO19" s="361"/>
      <c r="AP19" s="361"/>
      <c r="AQ19" s="361"/>
      <c r="AR19" s="361"/>
      <c r="AS19" s="361"/>
      <c r="AT19" s="361"/>
    </row>
    <row r="20" spans="1:46" ht="21" customHeight="1">
      <c r="A20" s="352">
        <v>2352110100000</v>
      </c>
      <c r="B20" s="367" t="s">
        <v>40</v>
      </c>
      <c r="C20" s="367" t="s">
        <v>40</v>
      </c>
      <c r="D20" s="367" t="s">
        <v>38</v>
      </c>
      <c r="E20" s="367" t="s">
        <v>38</v>
      </c>
      <c r="F20" s="367" t="s">
        <v>38</v>
      </c>
      <c r="G20" s="363" t="s">
        <v>271</v>
      </c>
      <c r="H20" s="363" t="s">
        <v>309</v>
      </c>
      <c r="I20" s="363" t="s">
        <v>309</v>
      </c>
      <c r="J20" s="368">
        <f>SUM(J21:J22)+J30</f>
        <v>131000000</v>
      </c>
      <c r="K20" s="368">
        <f>SUM(K21:K22)-J30</f>
        <v>-45300000</v>
      </c>
      <c r="L20" s="368">
        <f>SUM(L21:L22)</f>
        <v>12600000</v>
      </c>
      <c r="M20" s="368">
        <f>SUM(M21:M22)</f>
        <v>98300000</v>
      </c>
      <c r="N20" s="368">
        <f>SUM(N21:N22)</f>
        <v>90900000</v>
      </c>
      <c r="O20" s="364">
        <f>SUM(O21:O22)</f>
        <v>90900000</v>
      </c>
      <c r="P20" s="365">
        <f t="shared" si="9"/>
        <v>1</v>
      </c>
      <c r="Q20" s="368">
        <f>SUM(Q21:Q22)</f>
        <v>0</v>
      </c>
      <c r="R20" s="364">
        <f t="shared" si="6"/>
        <v>0</v>
      </c>
      <c r="S20" s="368">
        <v>0</v>
      </c>
      <c r="T20" s="366">
        <f t="shared" si="2"/>
        <v>90900000</v>
      </c>
      <c r="U20" s="369"/>
      <c r="V20" s="369"/>
      <c r="W20" s="369"/>
      <c r="X20" s="369"/>
      <c r="Y20" s="370"/>
      <c r="Z20" s="370"/>
      <c r="AA20" s="370"/>
      <c r="AB20" s="370" t="e">
        <f t="shared" si="3"/>
        <v>#DIV/0!</v>
      </c>
      <c r="AC20" s="361"/>
      <c r="AD20" s="361"/>
      <c r="AE20" s="361"/>
      <c r="AF20" s="361"/>
      <c r="AG20" s="361"/>
      <c r="AH20" s="361"/>
      <c r="AI20" s="361"/>
      <c r="AJ20" s="361"/>
      <c r="AK20" s="361"/>
      <c r="AL20" s="361"/>
      <c r="AM20" s="361"/>
      <c r="AN20" s="361"/>
      <c r="AO20" s="361"/>
      <c r="AP20" s="361"/>
      <c r="AQ20" s="361"/>
      <c r="AR20" s="361"/>
      <c r="AS20" s="361"/>
      <c r="AT20" s="361"/>
    </row>
    <row r="21" spans="1:46" ht="21" customHeight="1">
      <c r="A21" s="352">
        <v>2352110101001</v>
      </c>
      <c r="B21" s="359" t="s">
        <v>40</v>
      </c>
      <c r="C21" s="359" t="s">
        <v>40</v>
      </c>
      <c r="D21" s="359" t="s">
        <v>40</v>
      </c>
      <c r="E21" s="353" t="s">
        <v>40</v>
      </c>
      <c r="F21" s="359"/>
      <c r="G21" s="354" t="s">
        <v>306</v>
      </c>
      <c r="H21" s="354" t="s">
        <v>264</v>
      </c>
      <c r="I21" s="354" t="s">
        <v>264</v>
      </c>
      <c r="J21" s="360">
        <v>80500000</v>
      </c>
      <c r="K21" s="360">
        <f>-30100000</f>
        <v>-30100000</v>
      </c>
      <c r="L21" s="360">
        <v>12600000</v>
      </c>
      <c r="M21" s="360">
        <f t="shared" ref="M21:M31" si="10">J21+K21+L21</f>
        <v>63000000</v>
      </c>
      <c r="N21" s="360">
        <v>55600000</v>
      </c>
      <c r="O21" s="360">
        <v>55600000</v>
      </c>
      <c r="P21" s="351">
        <f t="shared" si="9"/>
        <v>1</v>
      </c>
      <c r="Q21" s="360">
        <v>0</v>
      </c>
      <c r="R21" s="349">
        <f t="shared" si="6"/>
        <v>0</v>
      </c>
      <c r="S21" s="360">
        <v>0</v>
      </c>
      <c r="T21" s="355">
        <f t="shared" si="2"/>
        <v>55600000</v>
      </c>
      <c r="U21" s="354" t="s">
        <v>285</v>
      </c>
      <c r="V21" s="354"/>
      <c r="W21" s="354" t="s">
        <v>276</v>
      </c>
      <c r="X21" s="354"/>
      <c r="Y21" s="353"/>
      <c r="Z21" s="353"/>
      <c r="AA21" s="353"/>
      <c r="AB21" s="353" t="e">
        <f t="shared" si="3"/>
        <v>#DIV/0!</v>
      </c>
      <c r="AC21" s="361"/>
      <c r="AD21" s="361"/>
      <c r="AE21" s="361"/>
      <c r="AF21" s="361"/>
      <c r="AG21" s="361"/>
      <c r="AH21" s="361"/>
      <c r="AI21" s="361"/>
      <c r="AJ21" s="361"/>
      <c r="AK21" s="361"/>
      <c r="AL21" s="361"/>
      <c r="AM21" s="361"/>
      <c r="AN21" s="361"/>
      <c r="AO21" s="361"/>
      <c r="AP21" s="361"/>
      <c r="AQ21" s="361"/>
      <c r="AR21" s="361"/>
      <c r="AS21" s="361"/>
      <c r="AT21" s="361"/>
    </row>
    <row r="22" spans="1:46" ht="21" customHeight="1">
      <c r="A22" s="352">
        <v>2352110101002</v>
      </c>
      <c r="B22" s="353" t="s">
        <v>40</v>
      </c>
      <c r="C22" s="353" t="s">
        <v>40</v>
      </c>
      <c r="D22" s="353" t="s">
        <v>40</v>
      </c>
      <c r="E22" s="353" t="s">
        <v>56</v>
      </c>
      <c r="F22" s="353"/>
      <c r="G22" s="354" t="s">
        <v>307</v>
      </c>
      <c r="H22" s="354" t="s">
        <v>264</v>
      </c>
      <c r="I22" s="354" t="s">
        <v>264</v>
      </c>
      <c r="J22" s="349">
        <v>39200000</v>
      </c>
      <c r="K22" s="349">
        <v>-3900000</v>
      </c>
      <c r="L22" s="349">
        <v>0</v>
      </c>
      <c r="M22" s="349">
        <f t="shared" si="10"/>
        <v>35300000</v>
      </c>
      <c r="N22" s="349">
        <v>35300000</v>
      </c>
      <c r="O22" s="349">
        <v>35300000</v>
      </c>
      <c r="P22" s="351">
        <f t="shared" si="9"/>
        <v>1</v>
      </c>
      <c r="Q22" s="349">
        <v>0</v>
      </c>
      <c r="R22" s="349">
        <f t="shared" si="6"/>
        <v>0</v>
      </c>
      <c r="S22" s="349">
        <v>0</v>
      </c>
      <c r="T22" s="355">
        <f t="shared" si="2"/>
        <v>35300000</v>
      </c>
      <c r="U22" s="354" t="s">
        <v>286</v>
      </c>
      <c r="V22" s="354"/>
      <c r="W22" s="354" t="s">
        <v>276</v>
      </c>
      <c r="X22" s="354"/>
      <c r="Y22" s="353"/>
      <c r="Z22" s="353"/>
      <c r="AA22" s="353"/>
      <c r="AB22" s="353" t="e">
        <f t="shared" si="3"/>
        <v>#DIV/0!</v>
      </c>
      <c r="AC22" s="356"/>
      <c r="AD22" s="356"/>
      <c r="AE22" s="356"/>
      <c r="AF22" s="356"/>
      <c r="AG22" s="356"/>
      <c r="AH22" s="356"/>
      <c r="AI22" s="356"/>
      <c r="AJ22" s="356"/>
      <c r="AK22" s="356"/>
      <c r="AL22" s="356"/>
      <c r="AM22" s="357"/>
      <c r="AN22" s="357"/>
      <c r="AO22" s="357"/>
      <c r="AP22" s="357"/>
      <c r="AQ22" s="357"/>
      <c r="AR22" s="357"/>
      <c r="AS22" s="357"/>
      <c r="AT22" s="357"/>
    </row>
    <row r="23" spans="1:46" ht="21" customHeight="1">
      <c r="A23" s="352">
        <v>2352110200000</v>
      </c>
      <c r="B23" s="367" t="s">
        <v>40</v>
      </c>
      <c r="C23" s="367" t="s">
        <v>313</v>
      </c>
      <c r="D23" s="367" t="s">
        <v>38</v>
      </c>
      <c r="E23" s="367" t="s">
        <v>38</v>
      </c>
      <c r="F23" s="367" t="s">
        <v>38</v>
      </c>
      <c r="G23" s="363" t="s">
        <v>312</v>
      </c>
      <c r="H23" s="363" t="s">
        <v>309</v>
      </c>
      <c r="I23" s="363" t="s">
        <v>309</v>
      </c>
      <c r="J23" s="368">
        <f>SUM(J24)</f>
        <v>13574000</v>
      </c>
      <c r="K23" s="368">
        <f t="shared" ref="K23:N25" si="11">SUM(K24)</f>
        <v>-13574000</v>
      </c>
      <c r="L23" s="368">
        <f t="shared" si="11"/>
        <v>0</v>
      </c>
      <c r="M23" s="368">
        <f t="shared" si="11"/>
        <v>0</v>
      </c>
      <c r="N23" s="368">
        <f t="shared" si="11"/>
        <v>0</v>
      </c>
      <c r="O23" s="364">
        <f>SUM(O24)</f>
        <v>0</v>
      </c>
      <c r="P23" s="365">
        <v>0</v>
      </c>
      <c r="Q23" s="368">
        <f>SUM(Q24)</f>
        <v>0</v>
      </c>
      <c r="R23" s="364">
        <f>N23-O23</f>
        <v>0</v>
      </c>
      <c r="S23" s="368">
        <v>0</v>
      </c>
      <c r="T23" s="366">
        <f>N23-S23</f>
        <v>0</v>
      </c>
      <c r="U23" s="369"/>
      <c r="V23" s="369"/>
      <c r="W23" s="369"/>
      <c r="X23" s="369"/>
      <c r="Y23" s="370"/>
      <c r="Z23" s="370"/>
      <c r="AA23" s="370"/>
      <c r="AB23" s="370" t="e">
        <f t="shared" si="3"/>
        <v>#DIV/0!</v>
      </c>
      <c r="AC23" s="361"/>
      <c r="AD23" s="361"/>
      <c r="AE23" s="361"/>
      <c r="AF23" s="361"/>
      <c r="AG23" s="361"/>
      <c r="AH23" s="361"/>
      <c r="AI23" s="361"/>
      <c r="AJ23" s="361"/>
      <c r="AK23" s="361"/>
      <c r="AL23" s="361"/>
      <c r="AM23" s="361"/>
      <c r="AN23" s="361"/>
      <c r="AO23" s="361"/>
      <c r="AP23" s="361"/>
      <c r="AQ23" s="361"/>
      <c r="AR23" s="361"/>
      <c r="AS23" s="361"/>
      <c r="AT23" s="361"/>
    </row>
    <row r="24" spans="1:46" ht="21" customHeight="1">
      <c r="A24" s="352">
        <v>2352110201001</v>
      </c>
      <c r="B24" s="353" t="s">
        <v>40</v>
      </c>
      <c r="C24" s="353" t="s">
        <v>56</v>
      </c>
      <c r="D24" s="353" t="s">
        <v>40</v>
      </c>
      <c r="E24" s="353" t="s">
        <v>40</v>
      </c>
      <c r="F24" s="353"/>
      <c r="G24" s="354" t="s">
        <v>314</v>
      </c>
      <c r="H24" s="354" t="s">
        <v>264</v>
      </c>
      <c r="I24" s="354" t="s">
        <v>264</v>
      </c>
      <c r="J24" s="349">
        <v>13574000</v>
      </c>
      <c r="K24" s="349">
        <v>-13574000</v>
      </c>
      <c r="L24" s="349">
        <v>0</v>
      </c>
      <c r="M24" s="349">
        <v>0</v>
      </c>
      <c r="N24" s="349">
        <v>0</v>
      </c>
      <c r="O24" s="349">
        <v>0</v>
      </c>
      <c r="P24" s="351">
        <v>0</v>
      </c>
      <c r="Q24" s="349">
        <v>0</v>
      </c>
      <c r="R24" s="349">
        <v>0</v>
      </c>
      <c r="S24" s="349">
        <v>0</v>
      </c>
      <c r="T24" s="355">
        <f t="shared" si="2"/>
        <v>0</v>
      </c>
      <c r="U24" s="354" t="s">
        <v>315</v>
      </c>
      <c r="V24" s="354" t="s">
        <v>316</v>
      </c>
      <c r="W24" s="354" t="s">
        <v>276</v>
      </c>
      <c r="X24" s="354"/>
      <c r="Y24" s="353"/>
      <c r="Z24" s="353"/>
      <c r="AA24" s="353"/>
      <c r="AB24" s="353" t="e">
        <f t="shared" si="3"/>
        <v>#DIV/0!</v>
      </c>
      <c r="AC24" s="356"/>
      <c r="AD24" s="356"/>
      <c r="AE24" s="356"/>
      <c r="AF24" s="356"/>
      <c r="AG24" s="356"/>
      <c r="AH24" s="356"/>
      <c r="AI24" s="356"/>
      <c r="AJ24" s="356"/>
      <c r="AK24" s="356"/>
      <c r="AL24" s="356"/>
      <c r="AM24" s="357"/>
      <c r="AN24" s="357"/>
      <c r="AO24" s="357"/>
      <c r="AP24" s="357"/>
      <c r="AQ24" s="357"/>
      <c r="AR24" s="357"/>
      <c r="AS24" s="357"/>
      <c r="AT24" s="357"/>
    </row>
    <row r="25" spans="1:46" ht="21" customHeight="1">
      <c r="A25" s="352">
        <v>2352110300000</v>
      </c>
      <c r="B25" s="367" t="s">
        <v>40</v>
      </c>
      <c r="C25" s="367" t="s">
        <v>64</v>
      </c>
      <c r="D25" s="367" t="s">
        <v>38</v>
      </c>
      <c r="E25" s="367" t="s">
        <v>38</v>
      </c>
      <c r="F25" s="367" t="s">
        <v>38</v>
      </c>
      <c r="G25" s="363" t="s">
        <v>272</v>
      </c>
      <c r="H25" s="363" t="s">
        <v>309</v>
      </c>
      <c r="I25" s="363" t="s">
        <v>309</v>
      </c>
      <c r="J25" s="368">
        <f>SUM(J26)</f>
        <v>350000</v>
      </c>
      <c r="K25" s="368">
        <f t="shared" si="11"/>
        <v>0</v>
      </c>
      <c r="L25" s="368">
        <f t="shared" si="11"/>
        <v>0</v>
      </c>
      <c r="M25" s="368">
        <f t="shared" si="11"/>
        <v>350000</v>
      </c>
      <c r="N25" s="368">
        <f t="shared" si="11"/>
        <v>350000</v>
      </c>
      <c r="O25" s="364">
        <f>SUM(O26)</f>
        <v>350000</v>
      </c>
      <c r="P25" s="365">
        <f t="shared" si="9"/>
        <v>1</v>
      </c>
      <c r="Q25" s="368">
        <f>SUM(Q26)</f>
        <v>0</v>
      </c>
      <c r="R25" s="364">
        <f t="shared" si="6"/>
        <v>0</v>
      </c>
      <c r="S25" s="368">
        <v>0</v>
      </c>
      <c r="T25" s="366">
        <f t="shared" si="2"/>
        <v>350000</v>
      </c>
      <c r="U25" s="369"/>
      <c r="V25" s="369"/>
      <c r="W25" s="369"/>
      <c r="X25" s="369"/>
      <c r="Y25" s="370"/>
      <c r="Z25" s="370"/>
      <c r="AA25" s="370"/>
      <c r="AB25" s="370" t="e">
        <f t="shared" si="3"/>
        <v>#DIV/0!</v>
      </c>
      <c r="AC25" s="361"/>
      <c r="AD25" s="361"/>
      <c r="AE25" s="361"/>
      <c r="AF25" s="361"/>
      <c r="AG25" s="361"/>
      <c r="AH25" s="361"/>
      <c r="AI25" s="361"/>
      <c r="AJ25" s="361"/>
      <c r="AK25" s="361"/>
      <c r="AL25" s="361"/>
      <c r="AM25" s="361"/>
      <c r="AN25" s="361"/>
      <c r="AO25" s="361"/>
      <c r="AP25" s="361"/>
      <c r="AQ25" s="361"/>
      <c r="AR25" s="361"/>
      <c r="AS25" s="361"/>
      <c r="AT25" s="361"/>
    </row>
    <row r="26" spans="1:46" ht="21" customHeight="1">
      <c r="A26" s="352">
        <v>2352110301001</v>
      </c>
      <c r="B26" s="359" t="s">
        <v>40</v>
      </c>
      <c r="C26" s="359" t="s">
        <v>64</v>
      </c>
      <c r="D26" s="359" t="s">
        <v>40</v>
      </c>
      <c r="E26" s="353" t="s">
        <v>40</v>
      </c>
      <c r="F26" s="359"/>
      <c r="G26" s="354" t="s">
        <v>308</v>
      </c>
      <c r="H26" s="354" t="s">
        <v>264</v>
      </c>
      <c r="I26" s="354" t="s">
        <v>264</v>
      </c>
      <c r="J26" s="360">
        <v>350000</v>
      </c>
      <c r="K26" s="360">
        <v>0</v>
      </c>
      <c r="L26" s="360">
        <v>0</v>
      </c>
      <c r="M26" s="360">
        <f t="shared" si="10"/>
        <v>350000</v>
      </c>
      <c r="N26" s="360">
        <v>350000</v>
      </c>
      <c r="O26" s="360">
        <v>350000</v>
      </c>
      <c r="P26" s="351">
        <f t="shared" si="9"/>
        <v>1</v>
      </c>
      <c r="Q26" s="360">
        <v>0</v>
      </c>
      <c r="R26" s="349">
        <f t="shared" si="6"/>
        <v>0</v>
      </c>
      <c r="S26" s="360">
        <v>0</v>
      </c>
      <c r="T26" s="355">
        <f t="shared" si="2"/>
        <v>350000</v>
      </c>
      <c r="U26" s="354" t="s">
        <v>287</v>
      </c>
      <c r="V26" s="354"/>
      <c r="W26" s="354" t="s">
        <v>276</v>
      </c>
      <c r="X26" s="354"/>
      <c r="Y26" s="353"/>
      <c r="Z26" s="353"/>
      <c r="AA26" s="353"/>
      <c r="AB26" s="353" t="e">
        <f t="shared" si="3"/>
        <v>#DIV/0!</v>
      </c>
      <c r="AC26" s="361"/>
      <c r="AD26" s="361"/>
      <c r="AE26" s="361"/>
      <c r="AF26" s="361"/>
      <c r="AG26" s="361"/>
      <c r="AH26" s="361"/>
      <c r="AI26" s="361"/>
      <c r="AJ26" s="361"/>
      <c r="AK26" s="361"/>
      <c r="AL26" s="361"/>
      <c r="AM26" s="361"/>
      <c r="AN26" s="361"/>
      <c r="AO26" s="361"/>
      <c r="AP26" s="361"/>
      <c r="AQ26" s="361"/>
      <c r="AR26" s="361"/>
      <c r="AS26" s="361"/>
      <c r="AT26" s="361"/>
    </row>
    <row r="27" spans="1:46" ht="21" customHeight="1">
      <c r="A27" s="352">
        <v>2352110301000</v>
      </c>
      <c r="B27" s="367" t="s">
        <v>40</v>
      </c>
      <c r="C27" s="367" t="s">
        <v>59</v>
      </c>
      <c r="D27" s="367" t="s">
        <v>38</v>
      </c>
      <c r="E27" s="367" t="s">
        <v>38</v>
      </c>
      <c r="F27" s="367" t="s">
        <v>38</v>
      </c>
      <c r="G27" s="363" t="s">
        <v>273</v>
      </c>
      <c r="H27" s="363" t="s">
        <v>309</v>
      </c>
      <c r="I27" s="363" t="s">
        <v>309</v>
      </c>
      <c r="J27" s="368">
        <f t="shared" ref="J27:O27" si="12">SUM(J28)</f>
        <v>0</v>
      </c>
      <c r="K27" s="368">
        <f t="shared" si="12"/>
        <v>28246000</v>
      </c>
      <c r="L27" s="368">
        <f t="shared" si="12"/>
        <v>0</v>
      </c>
      <c r="M27" s="368">
        <f t="shared" si="12"/>
        <v>28246000</v>
      </c>
      <c r="N27" s="368">
        <f t="shared" si="12"/>
        <v>27278000</v>
      </c>
      <c r="O27" s="364">
        <f t="shared" si="12"/>
        <v>27278000</v>
      </c>
      <c r="P27" s="365">
        <f t="shared" si="9"/>
        <v>1</v>
      </c>
      <c r="Q27" s="368">
        <f>SUM(Q28)</f>
        <v>0</v>
      </c>
      <c r="R27" s="364">
        <f t="shared" si="6"/>
        <v>0</v>
      </c>
      <c r="S27" s="368">
        <v>0</v>
      </c>
      <c r="T27" s="366">
        <f t="shared" si="2"/>
        <v>27278000</v>
      </c>
      <c r="U27" s="369"/>
      <c r="V27" s="369"/>
      <c r="W27" s="369"/>
      <c r="X27" s="369"/>
      <c r="Y27" s="370"/>
      <c r="Z27" s="370"/>
      <c r="AA27" s="370"/>
      <c r="AB27" s="370" t="e">
        <f t="shared" si="3"/>
        <v>#DIV/0!</v>
      </c>
      <c r="AC27" s="361"/>
      <c r="AD27" s="361"/>
      <c r="AE27" s="361"/>
      <c r="AF27" s="361"/>
      <c r="AG27" s="361"/>
      <c r="AH27" s="361"/>
      <c r="AI27" s="361"/>
      <c r="AJ27" s="361"/>
      <c r="AK27" s="361"/>
      <c r="AL27" s="361"/>
      <c r="AM27" s="361"/>
      <c r="AN27" s="361"/>
      <c r="AO27" s="361"/>
      <c r="AP27" s="361"/>
      <c r="AQ27" s="361"/>
      <c r="AR27" s="361"/>
      <c r="AS27" s="361"/>
      <c r="AT27" s="361"/>
    </row>
    <row r="28" spans="1:46" ht="21" customHeight="1">
      <c r="A28" s="352">
        <v>2352110401001</v>
      </c>
      <c r="B28" s="359" t="s">
        <v>40</v>
      </c>
      <c r="C28" s="359" t="s">
        <v>59</v>
      </c>
      <c r="D28" s="359" t="s">
        <v>40</v>
      </c>
      <c r="E28" s="353" t="s">
        <v>40</v>
      </c>
      <c r="F28" s="359"/>
      <c r="G28" s="354" t="s">
        <v>299</v>
      </c>
      <c r="H28" s="354" t="s">
        <v>264</v>
      </c>
      <c r="I28" s="354" t="s">
        <v>264</v>
      </c>
      <c r="J28" s="360">
        <v>0</v>
      </c>
      <c r="K28" s="360">
        <f>14089000+14157000</f>
        <v>28246000</v>
      </c>
      <c r="L28" s="360">
        <v>0</v>
      </c>
      <c r="M28" s="360">
        <f t="shared" si="10"/>
        <v>28246000</v>
      </c>
      <c r="N28" s="360">
        <v>27278000</v>
      </c>
      <c r="O28" s="360">
        <v>27278000</v>
      </c>
      <c r="P28" s="351">
        <f t="shared" si="9"/>
        <v>1</v>
      </c>
      <c r="Q28" s="360">
        <v>0</v>
      </c>
      <c r="R28" s="349">
        <f t="shared" si="6"/>
        <v>0</v>
      </c>
      <c r="S28" s="360">
        <v>0</v>
      </c>
      <c r="T28" s="355">
        <f t="shared" si="2"/>
        <v>27278000</v>
      </c>
      <c r="U28" s="354" t="s">
        <v>288</v>
      </c>
      <c r="V28" s="354"/>
      <c r="W28" s="354" t="s">
        <v>276</v>
      </c>
      <c r="X28" s="354"/>
      <c r="Y28" s="353"/>
      <c r="Z28" s="353"/>
      <c r="AA28" s="353"/>
      <c r="AB28" s="353" t="e">
        <f t="shared" si="3"/>
        <v>#DIV/0!</v>
      </c>
      <c r="AC28" s="361"/>
      <c r="AD28" s="361"/>
      <c r="AE28" s="361"/>
      <c r="AF28" s="361"/>
      <c r="AG28" s="361"/>
      <c r="AH28" s="361"/>
      <c r="AI28" s="361"/>
      <c r="AJ28" s="361"/>
      <c r="AK28" s="361"/>
      <c r="AL28" s="361"/>
      <c r="AM28" s="361"/>
      <c r="AN28" s="361"/>
      <c r="AO28" s="361"/>
      <c r="AP28" s="361"/>
      <c r="AQ28" s="361"/>
      <c r="AR28" s="361"/>
      <c r="AS28" s="361"/>
      <c r="AT28" s="361"/>
    </row>
    <row r="29" spans="1:46" ht="21" customHeight="1">
      <c r="A29" s="352">
        <v>2352200000000</v>
      </c>
      <c r="B29" s="367"/>
      <c r="C29" s="367" t="s">
        <v>38</v>
      </c>
      <c r="D29" s="367" t="s">
        <v>38</v>
      </c>
      <c r="E29" s="367" t="s">
        <v>38</v>
      </c>
      <c r="F29" s="367" t="s">
        <v>38</v>
      </c>
      <c r="G29" s="363" t="s">
        <v>274</v>
      </c>
      <c r="H29" s="363" t="s">
        <v>309</v>
      </c>
      <c r="I29" s="363" t="s">
        <v>309</v>
      </c>
      <c r="J29" s="368">
        <f t="shared" ref="J29:O29" si="13">SUM(J30:J31)</f>
        <v>12700000</v>
      </c>
      <c r="K29" s="368">
        <f t="shared" si="13"/>
        <v>0</v>
      </c>
      <c r="L29" s="368">
        <f t="shared" si="13"/>
        <v>0</v>
      </c>
      <c r="M29" s="368">
        <f t="shared" si="13"/>
        <v>12700000</v>
      </c>
      <c r="N29" s="368">
        <f t="shared" si="13"/>
        <v>12700000</v>
      </c>
      <c r="O29" s="364">
        <f t="shared" si="13"/>
        <v>12700000</v>
      </c>
      <c r="P29" s="365">
        <f t="shared" si="9"/>
        <v>1</v>
      </c>
      <c r="Q29" s="368">
        <f>SUM(Q30:Q31)</f>
        <v>0</v>
      </c>
      <c r="R29" s="364">
        <f t="shared" si="6"/>
        <v>0</v>
      </c>
      <c r="S29" s="368">
        <v>0</v>
      </c>
      <c r="T29" s="366">
        <f t="shared" si="2"/>
        <v>12700000</v>
      </c>
      <c r="U29" s="369"/>
      <c r="V29" s="369"/>
      <c r="W29" s="369"/>
      <c r="X29" s="369"/>
      <c r="Y29" s="370"/>
      <c r="Z29" s="370"/>
      <c r="AA29" s="370"/>
      <c r="AB29" s="370" t="e">
        <f t="shared" si="3"/>
        <v>#DIV/0!</v>
      </c>
      <c r="AC29" s="361"/>
      <c r="AD29" s="361"/>
      <c r="AE29" s="361"/>
      <c r="AF29" s="361"/>
      <c r="AG29" s="361"/>
      <c r="AH29" s="361"/>
      <c r="AI29" s="361"/>
      <c r="AJ29" s="361"/>
      <c r="AK29" s="361"/>
      <c r="AL29" s="361"/>
      <c r="AM29" s="361"/>
      <c r="AN29" s="361"/>
      <c r="AO29" s="361"/>
      <c r="AP29" s="361"/>
      <c r="AQ29" s="361"/>
      <c r="AR29" s="361"/>
      <c r="AS29" s="361"/>
      <c r="AT29" s="361"/>
    </row>
    <row r="30" spans="1:46" ht="21" customHeight="1">
      <c r="A30" s="352">
        <v>2352200000001</v>
      </c>
      <c r="B30" s="359"/>
      <c r="C30" s="359"/>
      <c r="D30" s="359"/>
      <c r="E30" s="359"/>
      <c r="F30" s="359"/>
      <c r="G30" s="354" t="s">
        <v>317</v>
      </c>
      <c r="H30" s="354" t="s">
        <v>264</v>
      </c>
      <c r="I30" s="354" t="s">
        <v>264</v>
      </c>
      <c r="J30" s="360">
        <v>11300000</v>
      </c>
      <c r="K30" s="360">
        <v>0</v>
      </c>
      <c r="L30" s="360">
        <v>0</v>
      </c>
      <c r="M30" s="360">
        <f t="shared" si="10"/>
        <v>11300000</v>
      </c>
      <c r="N30" s="360">
        <v>11300000</v>
      </c>
      <c r="O30" s="360">
        <v>11300000</v>
      </c>
      <c r="P30" s="351">
        <f t="shared" si="9"/>
        <v>1</v>
      </c>
      <c r="Q30" s="360">
        <v>0</v>
      </c>
      <c r="R30" s="349">
        <f t="shared" si="6"/>
        <v>0</v>
      </c>
      <c r="S30" s="360">
        <v>0</v>
      </c>
      <c r="T30" s="355">
        <f t="shared" si="2"/>
        <v>11300000</v>
      </c>
      <c r="U30" s="354" t="s">
        <v>292</v>
      </c>
      <c r="V30" s="354"/>
      <c r="W30" s="354" t="s">
        <v>276</v>
      </c>
      <c r="X30" s="354"/>
      <c r="Y30" s="353"/>
      <c r="Z30" s="353"/>
      <c r="AA30" s="353"/>
      <c r="AB30" s="353" t="e">
        <f t="shared" si="3"/>
        <v>#DIV/0!</v>
      </c>
      <c r="AC30" s="361"/>
      <c r="AD30" s="361"/>
      <c r="AE30" s="361"/>
      <c r="AF30" s="361"/>
      <c r="AG30" s="361"/>
      <c r="AH30" s="361"/>
      <c r="AI30" s="361"/>
      <c r="AJ30" s="361"/>
      <c r="AK30" s="361"/>
      <c r="AL30" s="361"/>
      <c r="AM30" s="361"/>
      <c r="AN30" s="361"/>
      <c r="AO30" s="361"/>
      <c r="AP30" s="361"/>
      <c r="AQ30" s="361"/>
      <c r="AR30" s="361"/>
      <c r="AS30" s="361"/>
      <c r="AT30" s="361"/>
    </row>
    <row r="31" spans="1:46" ht="21" customHeight="1">
      <c r="A31" s="352">
        <v>2351200000002</v>
      </c>
      <c r="B31" s="359"/>
      <c r="C31" s="359"/>
      <c r="D31" s="359"/>
      <c r="E31" s="359"/>
      <c r="F31" s="359"/>
      <c r="G31" s="354" t="s">
        <v>318</v>
      </c>
      <c r="H31" s="354" t="s">
        <v>264</v>
      </c>
      <c r="I31" s="354" t="s">
        <v>264</v>
      </c>
      <c r="J31" s="360">
        <v>1400000</v>
      </c>
      <c r="K31" s="360">
        <v>0</v>
      </c>
      <c r="L31" s="360">
        <v>0</v>
      </c>
      <c r="M31" s="360">
        <f t="shared" si="10"/>
        <v>1400000</v>
      </c>
      <c r="N31" s="360">
        <v>1400000</v>
      </c>
      <c r="O31" s="360">
        <v>1400000</v>
      </c>
      <c r="P31" s="351">
        <f t="shared" si="9"/>
        <v>1</v>
      </c>
      <c r="Q31" s="360">
        <v>0</v>
      </c>
      <c r="R31" s="349">
        <f t="shared" si="6"/>
        <v>0</v>
      </c>
      <c r="S31" s="360">
        <v>0</v>
      </c>
      <c r="T31" s="355">
        <f t="shared" si="2"/>
        <v>1400000</v>
      </c>
      <c r="U31" s="354" t="s">
        <v>293</v>
      </c>
      <c r="V31" s="354"/>
      <c r="W31" s="354" t="s">
        <v>276</v>
      </c>
      <c r="X31" s="354"/>
      <c r="Y31" s="353"/>
      <c r="Z31" s="353"/>
      <c r="AA31" s="353"/>
      <c r="AB31" s="353" t="e">
        <f t="shared" si="3"/>
        <v>#DIV/0!</v>
      </c>
      <c r="AC31" s="361"/>
      <c r="AD31" s="361"/>
      <c r="AE31" s="361"/>
      <c r="AF31" s="361"/>
      <c r="AG31" s="361"/>
      <c r="AH31" s="361"/>
      <c r="AI31" s="361"/>
      <c r="AJ31" s="361"/>
      <c r="AK31" s="361"/>
      <c r="AL31" s="361"/>
      <c r="AM31" s="361"/>
      <c r="AN31" s="361"/>
      <c r="AO31" s="361"/>
      <c r="AP31" s="361"/>
      <c r="AQ31" s="361"/>
      <c r="AR31" s="361"/>
      <c r="AS31" s="361"/>
      <c r="AT31" s="361"/>
    </row>
  </sheetData>
  <autoFilter ref="B1:AA31" xr:uid="{CBBE0AF3-7730-4C4B-86AE-0E0FCE37E4FD}"/>
  <sortState ref="B2:AA31">
    <sortCondition ref="B2:B31"/>
    <sortCondition ref="C2:C31"/>
    <sortCondition ref="D2:D31"/>
  </sortState>
  <phoneticPr fontId="4"/>
  <pageMargins left="0.19685039370078741" right="0.19685039370078741" top="0.78740157480314965" bottom="0.19685039370078741" header="0.31496062992125984" footer="0.31496062992125984"/>
  <pageSetup paperSize="8" scale="80" fitToHeight="0" orientation="landscape" r:id="rId1"/>
  <headerFooter>
    <oddHeader>&amp;L真鶴町下水道事業会計2023 歳入決算 事務概要&amp;R&amp;P/&amp;N</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C6" sqref="C6"/>
    </sheetView>
  </sheetViews>
  <sheetFormatPr defaultColWidth="8.75" defaultRowHeight="14.2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c r="A1" s="323" t="s">
        <v>202</v>
      </c>
    </row>
    <row r="2" spans="1:6">
      <c r="A2" s="324" t="s">
        <v>203</v>
      </c>
      <c r="B2" s="325" t="s">
        <v>204</v>
      </c>
      <c r="C2" s="325" t="s">
        <v>205</v>
      </c>
      <c r="D2" s="325" t="s">
        <v>206</v>
      </c>
      <c r="E2" s="325" t="s">
        <v>207</v>
      </c>
      <c r="F2" s="326" t="s">
        <v>208</v>
      </c>
    </row>
    <row r="3" spans="1:6">
      <c r="A3" s="327" t="s">
        <v>209</v>
      </c>
      <c r="B3" s="328" t="s">
        <v>210</v>
      </c>
      <c r="C3" s="340" t="s">
        <v>211</v>
      </c>
      <c r="D3" s="340" t="s">
        <v>212</v>
      </c>
      <c r="E3" s="340"/>
      <c r="F3" s="341"/>
    </row>
    <row r="4" spans="1:6">
      <c r="A4" s="331"/>
      <c r="B4" s="336"/>
      <c r="C4" s="337" t="s">
        <v>213</v>
      </c>
      <c r="D4" s="337" t="s">
        <v>214</v>
      </c>
      <c r="E4" s="337"/>
      <c r="F4" s="338"/>
    </row>
    <row r="5" spans="1:6">
      <c r="A5" s="331"/>
      <c r="B5" s="332" t="s">
        <v>215</v>
      </c>
      <c r="C5" s="333" t="s">
        <v>211</v>
      </c>
      <c r="D5" s="333" t="s">
        <v>216</v>
      </c>
      <c r="E5" s="333" t="s">
        <v>217</v>
      </c>
      <c r="F5" s="334" t="s">
        <v>218</v>
      </c>
    </row>
    <row r="6" spans="1:6">
      <c r="A6" s="331"/>
      <c r="B6" s="335"/>
      <c r="C6" s="329"/>
      <c r="D6" s="329"/>
      <c r="E6" s="329" t="s">
        <v>219</v>
      </c>
      <c r="F6" s="330" t="s">
        <v>220</v>
      </c>
    </row>
    <row r="7" spans="1:6">
      <c r="A7" s="331"/>
      <c r="B7" s="335"/>
      <c r="C7" s="329"/>
      <c r="D7" s="329"/>
      <c r="E7" s="329" t="s">
        <v>221</v>
      </c>
      <c r="F7" s="330" t="s">
        <v>222</v>
      </c>
    </row>
    <row r="8" spans="1:6">
      <c r="A8" s="331"/>
      <c r="B8" s="335"/>
      <c r="C8" s="329"/>
      <c r="D8" s="329"/>
      <c r="E8" s="329" t="s">
        <v>223</v>
      </c>
      <c r="F8" s="330" t="s">
        <v>224</v>
      </c>
    </row>
    <row r="9" spans="1:6">
      <c r="A9" s="331"/>
      <c r="B9" s="335"/>
      <c r="C9" s="329"/>
      <c r="D9" s="329"/>
      <c r="E9" s="329" t="s">
        <v>225</v>
      </c>
      <c r="F9" s="330" t="s">
        <v>226</v>
      </c>
    </row>
    <row r="10" spans="1:6">
      <c r="A10" s="331"/>
      <c r="B10" s="335"/>
      <c r="C10" s="329"/>
      <c r="D10" s="329"/>
      <c r="E10" s="329" t="s">
        <v>227</v>
      </c>
      <c r="F10" s="330" t="s">
        <v>228</v>
      </c>
    </row>
    <row r="11" spans="1:6">
      <c r="A11" s="331"/>
      <c r="B11" s="336"/>
      <c r="C11" s="337" t="s">
        <v>213</v>
      </c>
      <c r="D11" s="337" t="s">
        <v>229</v>
      </c>
      <c r="E11" s="337"/>
      <c r="F11" s="338"/>
    </row>
    <row r="12" spans="1:6">
      <c r="A12" s="331"/>
      <c r="B12" s="332" t="s">
        <v>230</v>
      </c>
      <c r="C12" s="333" t="s">
        <v>211</v>
      </c>
      <c r="D12" s="333" t="s">
        <v>231</v>
      </c>
      <c r="E12" s="333"/>
      <c r="F12" s="334"/>
    </row>
    <row r="13" spans="1:6">
      <c r="A13" s="339"/>
      <c r="B13" s="336"/>
      <c r="C13" s="337" t="s">
        <v>213</v>
      </c>
      <c r="D13" s="337" t="s">
        <v>232</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c r="A6" s="373" t="s">
        <v>107</v>
      </c>
      <c r="B6" s="374"/>
      <c r="C6" s="374"/>
      <c r="D6" s="374"/>
      <c r="E6" s="374"/>
      <c r="F6" s="374"/>
      <c r="G6" s="374"/>
      <c r="H6" s="374"/>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c r="A1" s="432" t="s">
        <v>34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K1" s="1"/>
      <c r="AL1" s="1"/>
      <c r="AM1" s="1"/>
      <c r="AN1" s="1"/>
      <c r="AO1" s="1"/>
      <c r="AR1" s="1"/>
      <c r="AS1" s="1"/>
      <c r="AT1" s="1"/>
      <c r="AU1" s="1"/>
      <c r="AV1" s="1"/>
    </row>
    <row r="2" spans="1:53" ht="15" customHeight="1">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c r="A3" s="6" t="s">
        <v>36</v>
      </c>
      <c r="B3" s="3"/>
      <c r="C3" s="3"/>
      <c r="D3" s="3"/>
      <c r="E3" s="3"/>
      <c r="AH3" s="4" t="s">
        <v>0</v>
      </c>
      <c r="AJ3" s="1" t="s">
        <v>1</v>
      </c>
      <c r="AK3" s="3"/>
      <c r="AL3" s="3"/>
      <c r="AM3" s="3"/>
      <c r="AN3" s="3"/>
      <c r="AO3" s="3"/>
      <c r="AR3" s="3"/>
      <c r="AS3" s="3"/>
      <c r="AT3" s="3"/>
      <c r="AU3" s="3"/>
      <c r="AV3" s="3"/>
    </row>
    <row r="4" spans="1:53" ht="15" customHeight="1">
      <c r="A4" s="433" t="s">
        <v>2</v>
      </c>
      <c r="B4" s="434"/>
      <c r="C4" s="434"/>
      <c r="D4" s="434"/>
      <c r="E4" s="434"/>
      <c r="F4" s="435"/>
      <c r="G4" s="384" t="s">
        <v>3</v>
      </c>
      <c r="H4" s="385"/>
      <c r="I4" s="439" t="s">
        <v>4</v>
      </c>
      <c r="J4" s="440"/>
      <c r="K4" s="440"/>
      <c r="L4" s="440"/>
      <c r="M4" s="440"/>
      <c r="N4" s="440"/>
      <c r="O4" s="440"/>
      <c r="P4" s="440"/>
      <c r="Q4" s="440"/>
      <c r="R4" s="440"/>
      <c r="S4" s="440"/>
      <c r="T4" s="441"/>
      <c r="U4" s="439" t="s">
        <v>143</v>
      </c>
      <c r="V4" s="440"/>
      <c r="W4" s="440"/>
      <c r="X4" s="440"/>
      <c r="Y4" s="440"/>
      <c r="Z4" s="440"/>
      <c r="AA4" s="440"/>
      <c r="AB4" s="440"/>
      <c r="AC4" s="440"/>
      <c r="AD4" s="440"/>
      <c r="AE4" s="441"/>
      <c r="AF4" s="439" t="s">
        <v>6</v>
      </c>
      <c r="AG4" s="440"/>
      <c r="AH4" s="441"/>
      <c r="AI4" s="386" t="s">
        <v>145</v>
      </c>
      <c r="AJ4" s="430" t="s">
        <v>7</v>
      </c>
      <c r="AK4" s="399" t="s">
        <v>8</v>
      </c>
      <c r="AL4" s="400"/>
      <c r="AM4" s="400"/>
      <c r="AN4" s="400"/>
      <c r="AO4" s="400"/>
      <c r="AP4" s="400"/>
      <c r="AQ4" s="401"/>
      <c r="AR4" s="399" t="s">
        <v>9</v>
      </c>
      <c r="AS4" s="400"/>
      <c r="AT4" s="400"/>
      <c r="AU4" s="400"/>
      <c r="AV4" s="400"/>
      <c r="AW4" s="400"/>
      <c r="AX4" s="401"/>
      <c r="AY4" s="388" t="s">
        <v>146</v>
      </c>
      <c r="AZ4" s="388" t="s">
        <v>148</v>
      </c>
      <c r="BA4" s="388" t="s">
        <v>147</v>
      </c>
    </row>
    <row r="5" spans="1:53" ht="15" customHeight="1">
      <c r="A5" s="436"/>
      <c r="B5" s="437"/>
      <c r="C5" s="437"/>
      <c r="D5" s="437"/>
      <c r="E5" s="437"/>
      <c r="F5" s="438"/>
      <c r="G5" s="382"/>
      <c r="H5" s="383"/>
      <c r="I5" s="444" t="s">
        <v>10</v>
      </c>
      <c r="J5" s="445"/>
      <c r="K5" s="445"/>
      <c r="L5" s="446"/>
      <c r="M5" s="422" t="s">
        <v>11</v>
      </c>
      <c r="N5" s="413" t="s">
        <v>12</v>
      </c>
      <c r="O5" s="413" t="s">
        <v>13</v>
      </c>
      <c r="P5" s="413" t="s">
        <v>14</v>
      </c>
      <c r="Q5" s="397" t="s">
        <v>15</v>
      </c>
      <c r="R5" s="424" t="s">
        <v>16</v>
      </c>
      <c r="S5" s="425"/>
      <c r="T5" s="426" t="s">
        <v>17</v>
      </c>
      <c r="U5" s="442" t="s">
        <v>10</v>
      </c>
      <c r="V5" s="443"/>
      <c r="W5" s="443"/>
      <c r="X5" s="425"/>
      <c r="Y5" s="422" t="s">
        <v>11</v>
      </c>
      <c r="Z5" s="413" t="s">
        <v>12</v>
      </c>
      <c r="AA5" s="422" t="s">
        <v>13</v>
      </c>
      <c r="AB5" s="422" t="s">
        <v>14</v>
      </c>
      <c r="AC5" s="424" t="s">
        <v>16</v>
      </c>
      <c r="AD5" s="425"/>
      <c r="AE5" s="426" t="s">
        <v>17</v>
      </c>
      <c r="AF5" s="428" t="s">
        <v>18</v>
      </c>
      <c r="AG5" s="420" t="s">
        <v>19</v>
      </c>
      <c r="AH5" s="447" t="s">
        <v>20</v>
      </c>
      <c r="AI5" s="387"/>
      <c r="AJ5" s="431"/>
      <c r="AK5" s="402" t="s">
        <v>2</v>
      </c>
      <c r="AL5" s="403"/>
      <c r="AM5" s="403"/>
      <c r="AN5" s="403"/>
      <c r="AO5" s="403"/>
      <c r="AP5" s="404"/>
      <c r="AQ5" s="408" t="s">
        <v>3</v>
      </c>
      <c r="AR5" s="410" t="s">
        <v>2</v>
      </c>
      <c r="AS5" s="411"/>
      <c r="AT5" s="411"/>
      <c r="AU5" s="411"/>
      <c r="AV5" s="411"/>
      <c r="AW5" s="412"/>
      <c r="AX5" s="415" t="s">
        <v>3</v>
      </c>
      <c r="AY5" s="389"/>
      <c r="AZ5" s="389"/>
      <c r="BA5" s="389"/>
    </row>
    <row r="6" spans="1:53" ht="15" customHeight="1">
      <c r="A6" s="436"/>
      <c r="B6" s="437"/>
      <c r="C6" s="437"/>
      <c r="D6" s="437"/>
      <c r="E6" s="437"/>
      <c r="F6" s="438"/>
      <c r="G6" s="382"/>
      <c r="H6" s="383"/>
      <c r="I6" s="416" t="s">
        <v>21</v>
      </c>
      <c r="J6" s="418" t="s">
        <v>22</v>
      </c>
      <c r="K6" s="420" t="s">
        <v>23</v>
      </c>
      <c r="L6" s="418" t="s">
        <v>24</v>
      </c>
      <c r="M6" s="423"/>
      <c r="N6" s="414"/>
      <c r="O6" s="414"/>
      <c r="P6" s="414"/>
      <c r="Q6" s="398"/>
      <c r="R6" s="393" t="s">
        <v>25</v>
      </c>
      <c r="S6" s="393" t="s">
        <v>26</v>
      </c>
      <c r="T6" s="427"/>
      <c r="U6" s="395" t="s">
        <v>21</v>
      </c>
      <c r="V6" s="393" t="s">
        <v>22</v>
      </c>
      <c r="W6" s="397" t="s">
        <v>23</v>
      </c>
      <c r="X6" s="393" t="s">
        <v>24</v>
      </c>
      <c r="Y6" s="423"/>
      <c r="Z6" s="414"/>
      <c r="AA6" s="423"/>
      <c r="AB6" s="423"/>
      <c r="AC6" s="393" t="s">
        <v>25</v>
      </c>
      <c r="AD6" s="393" t="s">
        <v>26</v>
      </c>
      <c r="AE6" s="427"/>
      <c r="AF6" s="429"/>
      <c r="AG6" s="421"/>
      <c r="AH6" s="448"/>
      <c r="AI6" s="387"/>
      <c r="AJ6" s="431"/>
      <c r="AK6" s="405"/>
      <c r="AL6" s="406"/>
      <c r="AM6" s="406"/>
      <c r="AN6" s="406"/>
      <c r="AO6" s="406"/>
      <c r="AP6" s="407"/>
      <c r="AQ6" s="409"/>
      <c r="AR6" s="410"/>
      <c r="AS6" s="411"/>
      <c r="AT6" s="411"/>
      <c r="AU6" s="411"/>
      <c r="AV6" s="411"/>
      <c r="AW6" s="412"/>
      <c r="AX6" s="415"/>
      <c r="AY6" s="389"/>
      <c r="AZ6" s="389"/>
      <c r="BA6" s="389"/>
    </row>
    <row r="7" spans="1:53" ht="15" customHeight="1">
      <c r="A7" s="436"/>
      <c r="B7" s="437"/>
      <c r="C7" s="437"/>
      <c r="D7" s="437"/>
      <c r="E7" s="437"/>
      <c r="F7" s="438"/>
      <c r="G7" s="382"/>
      <c r="H7" s="383"/>
      <c r="I7" s="417"/>
      <c r="J7" s="419"/>
      <c r="K7" s="421"/>
      <c r="L7" s="419"/>
      <c r="M7" s="423"/>
      <c r="N7" s="414"/>
      <c r="O7" s="414"/>
      <c r="P7" s="414"/>
      <c r="Q7" s="398"/>
      <c r="R7" s="394"/>
      <c r="S7" s="394"/>
      <c r="T7" s="427"/>
      <c r="U7" s="396"/>
      <c r="V7" s="394"/>
      <c r="W7" s="398"/>
      <c r="X7" s="394"/>
      <c r="Y7" s="423"/>
      <c r="Z7" s="414"/>
      <c r="AA7" s="423"/>
      <c r="AB7" s="423"/>
      <c r="AC7" s="394"/>
      <c r="AD7" s="394"/>
      <c r="AE7" s="427"/>
      <c r="AF7" s="429"/>
      <c r="AG7" s="421"/>
      <c r="AH7" s="448"/>
      <c r="AI7" s="387"/>
      <c r="AJ7" s="431"/>
      <c r="AK7" s="405"/>
      <c r="AL7" s="406"/>
      <c r="AM7" s="406"/>
      <c r="AN7" s="406"/>
      <c r="AO7" s="406"/>
      <c r="AP7" s="407"/>
      <c r="AQ7" s="409"/>
      <c r="AR7" s="402"/>
      <c r="AS7" s="403"/>
      <c r="AT7" s="403"/>
      <c r="AU7" s="403"/>
      <c r="AV7" s="403"/>
      <c r="AW7" s="404"/>
      <c r="AX7" s="408"/>
      <c r="AY7" s="389"/>
      <c r="AZ7" s="389"/>
      <c r="BA7" s="389"/>
    </row>
    <row r="8" spans="1:53" ht="15" customHeight="1" thickBot="1">
      <c r="A8" s="9"/>
      <c r="F8" s="5"/>
      <c r="G8" s="11" t="s">
        <v>140</v>
      </c>
      <c r="H8" s="5" t="s">
        <v>141</v>
      </c>
      <c r="I8" s="417"/>
      <c r="J8" s="419"/>
      <c r="K8" s="421"/>
      <c r="L8" s="419"/>
      <c r="M8" s="212"/>
      <c r="N8" s="7" t="s">
        <v>27</v>
      </c>
      <c r="O8" s="25"/>
      <c r="P8" s="25"/>
      <c r="Q8" s="398"/>
      <c r="R8" s="219"/>
      <c r="S8" s="219"/>
      <c r="T8" s="220" t="s">
        <v>28</v>
      </c>
      <c r="U8" s="396"/>
      <c r="V8" s="394"/>
      <c r="W8" s="398"/>
      <c r="X8" s="394"/>
      <c r="Y8" s="239"/>
      <c r="Z8" s="10" t="s">
        <v>29</v>
      </c>
      <c r="AA8" s="239"/>
      <c r="AB8" s="239"/>
      <c r="AC8" s="219"/>
      <c r="AD8" s="219"/>
      <c r="AE8" s="220" t="s">
        <v>30</v>
      </c>
      <c r="AF8" s="8" t="s">
        <v>31</v>
      </c>
      <c r="AG8" s="26" t="s">
        <v>32</v>
      </c>
      <c r="AH8" s="27" t="s">
        <v>33</v>
      </c>
      <c r="AI8" s="387"/>
      <c r="AJ8" s="431"/>
      <c r="AK8" s="252"/>
      <c r="AL8" s="253"/>
      <c r="AM8" s="253"/>
      <c r="AN8" s="253"/>
      <c r="AO8" s="253"/>
      <c r="AP8" s="253"/>
      <c r="AQ8" s="220"/>
      <c r="AR8" s="252"/>
      <c r="AS8" s="253"/>
      <c r="AT8" s="253"/>
      <c r="AU8" s="253"/>
      <c r="AV8" s="253"/>
      <c r="AW8" s="253"/>
      <c r="AX8" s="220"/>
      <c r="AY8" s="389"/>
      <c r="AZ8" s="462"/>
      <c r="BA8" s="462"/>
    </row>
    <row r="9" spans="1:53" ht="16.5" customHeight="1">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377"/>
      <c r="AZ9" s="377"/>
      <c r="BA9" s="377"/>
    </row>
    <row r="10" spans="1:53" ht="16.5" customHeight="1">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378"/>
      <c r="AZ10" s="378"/>
      <c r="BA10" s="378"/>
    </row>
    <row r="11" spans="1:53" ht="16.5" customHeight="1">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378"/>
      <c r="AZ11" s="378"/>
      <c r="BA11" s="378"/>
    </row>
    <row r="12" spans="1:53" ht="16.5" customHeight="1">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378"/>
      <c r="AZ12" s="378"/>
      <c r="BA12" s="378"/>
    </row>
    <row r="13" spans="1:53" s="115" customFormat="1" ht="25.5" customHeight="1" thickBot="1">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379"/>
      <c r="AZ13" s="379"/>
      <c r="BA13" s="379"/>
    </row>
    <row r="14" spans="1:53" ht="16.5" customHeight="1">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377"/>
      <c r="AZ14" s="377"/>
      <c r="BA14" s="377"/>
    </row>
    <row r="15" spans="1:53" ht="16.5" customHeight="1">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378"/>
      <c r="AZ15" s="378"/>
      <c r="BA15" s="378"/>
    </row>
    <row r="16" spans="1:53" ht="16.5" customHeight="1">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378"/>
      <c r="AZ16" s="378"/>
      <c r="BA16" s="378"/>
    </row>
    <row r="17" spans="1:53" ht="16.5" customHeight="1">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378"/>
      <c r="AZ17" s="378"/>
      <c r="BA17" s="378"/>
    </row>
    <row r="18" spans="1:53" s="115" customFormat="1" ht="16.5" customHeight="1" thickBot="1">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379"/>
      <c r="AZ18" s="379"/>
      <c r="BA18" s="379"/>
    </row>
    <row r="19" spans="1:53" ht="16.5" customHeight="1">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377"/>
      <c r="AZ19" s="377"/>
      <c r="BA19" s="377"/>
    </row>
    <row r="20" spans="1:53" ht="16.5" customHeight="1">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378"/>
      <c r="AZ20" s="378"/>
      <c r="BA20" s="378"/>
    </row>
    <row r="21" spans="1:53" ht="16.5" customHeight="1" thickBot="1">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379"/>
      <c r="AZ21" s="379"/>
      <c r="BA21" s="379"/>
    </row>
    <row r="22" spans="1:53" ht="16.5" customHeight="1">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377"/>
      <c r="AZ22" s="377"/>
      <c r="BA22" s="377"/>
    </row>
    <row r="23" spans="1:53" s="115" customFormat="1" ht="16.5" customHeight="1" thickBot="1">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IF(OR(N23="", L23="", L23=0), "", N23/L23*100)</f>
        <v>117.1125</v>
      </c>
      <c r="S23" s="228">
        <f>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379"/>
      <c r="AZ23" s="379"/>
      <c r="BA23" s="379"/>
    </row>
    <row r="24" spans="1:53" ht="16.5" customHeight="1">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377"/>
      <c r="AZ24" s="377"/>
      <c r="BA24" s="377"/>
    </row>
    <row r="25" spans="1:53" s="115" customFormat="1" ht="16.5" customHeight="1" thickBot="1">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379"/>
      <c r="AZ25" s="379"/>
      <c r="BA25" s="379"/>
    </row>
    <row r="26" spans="1:53" ht="16.5" customHeight="1">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377"/>
      <c r="AZ26" s="377"/>
      <c r="BA26" s="377"/>
    </row>
    <row r="27" spans="1:53" ht="16.5" customHeight="1">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378"/>
      <c r="AZ27" s="378"/>
      <c r="BA27" s="378"/>
    </row>
    <row r="28" spans="1:53" ht="16.5" customHeight="1">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378"/>
      <c r="AZ28" s="378"/>
      <c r="BA28" s="378"/>
    </row>
    <row r="29" spans="1:53" s="115" customFormat="1" ht="16.5" customHeight="1" thickBot="1">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379"/>
      <c r="AZ29" s="379"/>
      <c r="BA29" s="379"/>
    </row>
    <row r="30" spans="1:53" ht="31.5" customHeight="1" thickBot="1">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377"/>
      <c r="AZ31" s="377"/>
      <c r="BA31" s="377"/>
    </row>
    <row r="32" spans="1:53" s="115" customFormat="1" ht="30" customHeight="1" thickBot="1">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379"/>
      <c r="AZ32" s="379"/>
      <c r="BA32" s="379"/>
    </row>
    <row r="33" spans="1:53" ht="30.75" customHeight="1" thickBot="1">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377"/>
      <c r="AZ36" s="377"/>
      <c r="BA36" s="377"/>
    </row>
    <row r="37" spans="1:53" ht="16.5" customHeight="1">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378"/>
      <c r="AZ37" s="378"/>
      <c r="BA37" s="378"/>
    </row>
    <row r="38" spans="1:53" s="115" customFormat="1" ht="16.5" customHeight="1" thickBot="1">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379"/>
      <c r="AZ38" s="379"/>
      <c r="BA38" s="379"/>
    </row>
    <row r="39" spans="1:53" ht="16.5" customHeight="1">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377"/>
      <c r="AZ39" s="377"/>
      <c r="BA39" s="377"/>
    </row>
    <row r="40" spans="1:53" ht="16.5" customHeight="1">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378"/>
      <c r="AZ40" s="378"/>
      <c r="BA40" s="378"/>
    </row>
    <row r="41" spans="1:53" ht="16.5" customHeight="1">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7">IF(OR(N41="", L41="", L41=0), "", N41/L41*100)</f>
        <v>100.04170319348779</v>
      </c>
      <c r="S41" s="225">
        <f t="shared" ref="S41:S64" si="8">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9">IF(OR(Z41="", X41="", X41=0), "", Z41/X41*100)</f>
        <v>100.02341673182174</v>
      </c>
      <c r="AD41" s="225">
        <f t="shared" ref="AD41:AD64" si="10">IF(OR(Z41="", Y41="", Y41=0), "", Z41/Y41*100)</f>
        <v>100</v>
      </c>
      <c r="AE41" s="226">
        <f>IF(OR(Z41="", Z64="", Z64=0), "", Z41/Z$64*100)</f>
        <v>1.6517347915326668</v>
      </c>
      <c r="AF41" s="18">
        <v>-960933</v>
      </c>
      <c r="AG41" s="17">
        <f t="shared" ref="AG41:AG64" si="11">IF(AF41=0, 0, IF(AND(OR(N41="", N41=0), Z41&lt;&gt;"", Z41&lt;&gt;0), "皆減", IF(AND(OR(Z41="", Z41=0), N41&lt;&gt;"", N41&lt;&gt;0), "皆増", AF41/Z41*100)))</f>
        <v>-37.556998967012802</v>
      </c>
      <c r="AH41" s="20">
        <f t="shared" ref="AH41:AH64" si="12">IF(T41="", IF(AE41="", "", 0-AE41), IF(AE41="", T41, T41-AE41))</f>
        <v>-0.59527887933422763</v>
      </c>
      <c r="AI41" s="24">
        <f t="shared" ref="AI41:AI64" si="13">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378"/>
      <c r="AZ41" s="378"/>
      <c r="BA41" s="378"/>
    </row>
    <row r="42" spans="1:53" ht="16.5" customHeight="1">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7"/>
        <v>100.04170319348779</v>
      </c>
      <c r="S42" s="225">
        <f t="shared" si="8"/>
        <v>100</v>
      </c>
      <c r="T42" s="226">
        <f>IF(OR(N42="", N64="", N64=0), "", N42/N$64*100)</f>
        <v>1.0564559121984392</v>
      </c>
      <c r="U42" s="242">
        <v>2558000</v>
      </c>
      <c r="V42" s="214">
        <v>0</v>
      </c>
      <c r="W42" s="214">
        <v>0</v>
      </c>
      <c r="X42" s="214">
        <v>2558000</v>
      </c>
      <c r="Y42" s="243">
        <v>2558599</v>
      </c>
      <c r="Z42" s="85">
        <v>2558599</v>
      </c>
      <c r="AA42" s="243">
        <v>0</v>
      </c>
      <c r="AB42" s="243">
        <v>0</v>
      </c>
      <c r="AC42" s="224">
        <f t="shared" si="9"/>
        <v>100.02341673182174</v>
      </c>
      <c r="AD42" s="225">
        <f t="shared" si="10"/>
        <v>100</v>
      </c>
      <c r="AE42" s="226">
        <f>IF(OR(Z42="", Z64="", Z64=0), "", Z42/Z$64*100)</f>
        <v>1.6517347915326668</v>
      </c>
      <c r="AF42" s="18">
        <v>-960933</v>
      </c>
      <c r="AG42" s="17">
        <f t="shared" si="11"/>
        <v>-37.556998967012802</v>
      </c>
      <c r="AH42" s="20">
        <f t="shared" si="12"/>
        <v>-0.59527887933422763</v>
      </c>
      <c r="AI42" s="24">
        <f t="shared" si="13"/>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378"/>
      <c r="AZ42" s="378"/>
      <c r="BA42" s="378"/>
    </row>
    <row r="43" spans="1:53" s="115" customFormat="1" ht="16.5" customHeight="1" thickBot="1">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7"/>
        <v>100.04170319348779</v>
      </c>
      <c r="S43" s="228">
        <f t="shared" si="8"/>
        <v>100</v>
      </c>
      <c r="T43" s="229">
        <f>IF(OR(N43="", N64="", N64=0), "", N43/N$64*100)</f>
        <v>1.0564559121984392</v>
      </c>
      <c r="U43" s="244">
        <v>2558000</v>
      </c>
      <c r="V43" s="215">
        <v>0</v>
      </c>
      <c r="W43" s="215">
        <v>0</v>
      </c>
      <c r="X43" s="215">
        <v>2558000</v>
      </c>
      <c r="Y43" s="245">
        <v>2558599</v>
      </c>
      <c r="Z43" s="126">
        <v>2558599</v>
      </c>
      <c r="AA43" s="245">
        <v>0</v>
      </c>
      <c r="AB43" s="245">
        <v>0</v>
      </c>
      <c r="AC43" s="227">
        <f t="shared" si="9"/>
        <v>100.02341673182174</v>
      </c>
      <c r="AD43" s="228">
        <f t="shared" si="10"/>
        <v>100</v>
      </c>
      <c r="AE43" s="229">
        <f>IF(OR(Z43="", Z64="", Z64=0), "", Z43/Z$64*100)</f>
        <v>1.6517347915326668</v>
      </c>
      <c r="AF43" s="127">
        <v>-960933</v>
      </c>
      <c r="AG43" s="124">
        <f t="shared" si="11"/>
        <v>-37.556998967012802</v>
      </c>
      <c r="AH43" s="125">
        <f t="shared" si="12"/>
        <v>-0.59527887933422763</v>
      </c>
      <c r="AI43" s="128">
        <f t="shared" si="13"/>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379"/>
      <c r="AZ43" s="379"/>
      <c r="BA43" s="379"/>
    </row>
    <row r="44" spans="1:53" ht="16.5" customHeight="1">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7"/>
        <v/>
      </c>
      <c r="S44" s="222" t="str">
        <f t="shared" si="8"/>
        <v/>
      </c>
      <c r="T44" s="223">
        <f>IF(OR(N44="", N64="", N64=0), "", N44/N$64*100)</f>
        <v>0</v>
      </c>
      <c r="U44" s="240">
        <v>0</v>
      </c>
      <c r="V44" s="213">
        <v>10000</v>
      </c>
      <c r="W44" s="213">
        <v>0</v>
      </c>
      <c r="X44" s="213">
        <v>10000</v>
      </c>
      <c r="Y44" s="241">
        <v>10000</v>
      </c>
      <c r="Z44" s="84">
        <v>10000</v>
      </c>
      <c r="AA44" s="241">
        <v>0</v>
      </c>
      <c r="AB44" s="241">
        <v>0</v>
      </c>
      <c r="AC44" s="221">
        <f t="shared" si="9"/>
        <v>100</v>
      </c>
      <c r="AD44" s="222">
        <f t="shared" si="10"/>
        <v>100</v>
      </c>
      <c r="AE44" s="223">
        <f>IF(OR(Z44="", Z64="", Z64=0), "", Z44/Z$64*100)</f>
        <v>6.4556219694163353E-3</v>
      </c>
      <c r="AF44" s="37">
        <v>-10000</v>
      </c>
      <c r="AG44" s="35" t="str">
        <f t="shared" si="11"/>
        <v>皆減</v>
      </c>
      <c r="AH44" s="36">
        <f t="shared" si="12"/>
        <v>-6.4556219694163353E-3</v>
      </c>
      <c r="AI44" s="38">
        <f t="shared" si="13"/>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377"/>
      <c r="AZ44" s="377"/>
      <c r="BA44" s="377"/>
    </row>
    <row r="45" spans="1:53" ht="16.5" customHeight="1">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7"/>
        <v/>
      </c>
      <c r="S45" s="225" t="str">
        <f t="shared" si="8"/>
        <v/>
      </c>
      <c r="T45" s="226">
        <f>IF(OR(N45="", N64="", N64=0), "", N45/N$64*100)</f>
        <v>0</v>
      </c>
      <c r="U45" s="242">
        <v>0</v>
      </c>
      <c r="V45" s="214">
        <v>10000</v>
      </c>
      <c r="W45" s="214">
        <v>0</v>
      </c>
      <c r="X45" s="214">
        <v>10000</v>
      </c>
      <c r="Y45" s="243">
        <v>10000</v>
      </c>
      <c r="Z45" s="85">
        <v>10000</v>
      </c>
      <c r="AA45" s="243">
        <v>0</v>
      </c>
      <c r="AB45" s="243">
        <v>0</v>
      </c>
      <c r="AC45" s="224">
        <f t="shared" si="9"/>
        <v>100</v>
      </c>
      <c r="AD45" s="225">
        <f t="shared" si="10"/>
        <v>100</v>
      </c>
      <c r="AE45" s="226">
        <f>IF(OR(Z45="", Z64="", Z64=0), "", Z45/Z$64*100)</f>
        <v>6.4556219694163353E-3</v>
      </c>
      <c r="AF45" s="18">
        <v>-10000</v>
      </c>
      <c r="AG45" s="17" t="str">
        <f t="shared" si="11"/>
        <v>皆減</v>
      </c>
      <c r="AH45" s="20">
        <f t="shared" si="12"/>
        <v>-6.4556219694163353E-3</v>
      </c>
      <c r="AI45" s="24">
        <f t="shared" si="13"/>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378"/>
      <c r="AZ45" s="378"/>
      <c r="BA45" s="378"/>
    </row>
    <row r="46" spans="1:53" ht="16.5" customHeight="1">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7"/>
        <v/>
      </c>
      <c r="S46" s="225" t="str">
        <f t="shared" si="8"/>
        <v/>
      </c>
      <c r="T46" s="226">
        <f>IF(OR(N46="", N64="", N64=0), "", N46/N$64*100)</f>
        <v>0</v>
      </c>
      <c r="U46" s="242">
        <v>0</v>
      </c>
      <c r="V46" s="214">
        <v>10000</v>
      </c>
      <c r="W46" s="214">
        <v>0</v>
      </c>
      <c r="X46" s="214">
        <v>10000</v>
      </c>
      <c r="Y46" s="243">
        <v>10000</v>
      </c>
      <c r="Z46" s="85">
        <v>10000</v>
      </c>
      <c r="AA46" s="243">
        <v>0</v>
      </c>
      <c r="AB46" s="243">
        <v>0</v>
      </c>
      <c r="AC46" s="224">
        <f t="shared" si="9"/>
        <v>100</v>
      </c>
      <c r="AD46" s="225">
        <f t="shared" si="10"/>
        <v>100</v>
      </c>
      <c r="AE46" s="226">
        <f>IF(OR(Z46="", Z64="", Z64=0), "", Z46/Z$64*100)</f>
        <v>6.4556219694163353E-3</v>
      </c>
      <c r="AF46" s="18">
        <v>-10000</v>
      </c>
      <c r="AG46" s="17" t="str">
        <f t="shared" si="11"/>
        <v>皆減</v>
      </c>
      <c r="AH46" s="20">
        <f t="shared" si="12"/>
        <v>-6.4556219694163353E-3</v>
      </c>
      <c r="AI46" s="24">
        <f t="shared" si="13"/>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378"/>
      <c r="AZ46" s="378"/>
      <c r="BA46" s="378"/>
    </row>
    <row r="47" spans="1:53" ht="16.5" customHeight="1">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7"/>
        <v/>
      </c>
      <c r="S47" s="225" t="str">
        <f t="shared" si="8"/>
        <v/>
      </c>
      <c r="T47" s="226">
        <f>IF(OR(N47="", N64="", N64=0), "", N47/N$64*100)</f>
        <v>0</v>
      </c>
      <c r="U47" s="242">
        <v>0</v>
      </c>
      <c r="V47" s="214">
        <v>10000</v>
      </c>
      <c r="W47" s="214">
        <v>0</v>
      </c>
      <c r="X47" s="214">
        <v>10000</v>
      </c>
      <c r="Y47" s="243">
        <v>10000</v>
      </c>
      <c r="Z47" s="85">
        <v>10000</v>
      </c>
      <c r="AA47" s="243">
        <v>0</v>
      </c>
      <c r="AB47" s="243">
        <v>0</v>
      </c>
      <c r="AC47" s="224">
        <f t="shared" si="9"/>
        <v>100</v>
      </c>
      <c r="AD47" s="225">
        <f t="shared" si="10"/>
        <v>100</v>
      </c>
      <c r="AE47" s="226">
        <f>IF(OR(Z47="", Z64="", Z64=0), "", Z47/Z$64*100)</f>
        <v>6.4556219694163353E-3</v>
      </c>
      <c r="AF47" s="18">
        <v>-10000</v>
      </c>
      <c r="AG47" s="17" t="str">
        <f t="shared" si="11"/>
        <v>皆減</v>
      </c>
      <c r="AH47" s="20">
        <f t="shared" si="12"/>
        <v>-6.4556219694163353E-3</v>
      </c>
      <c r="AI47" s="24">
        <f t="shared" si="13"/>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378"/>
      <c r="AZ47" s="378"/>
      <c r="BA47" s="378"/>
    </row>
    <row r="48" spans="1:53" s="115" customFormat="1" ht="16.5" customHeight="1" thickBot="1">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7"/>
        <v/>
      </c>
      <c r="S48" s="228" t="str">
        <f t="shared" si="8"/>
        <v/>
      </c>
      <c r="T48" s="229">
        <f>IF(OR(N48="", N64="", N64=0), "", N48/N$64*100)</f>
        <v>0</v>
      </c>
      <c r="U48" s="244">
        <v>0</v>
      </c>
      <c r="V48" s="215">
        <v>10000</v>
      </c>
      <c r="W48" s="215">
        <v>0</v>
      </c>
      <c r="X48" s="215">
        <v>10000</v>
      </c>
      <c r="Y48" s="245">
        <v>10000</v>
      </c>
      <c r="Z48" s="126">
        <v>10000</v>
      </c>
      <c r="AA48" s="245">
        <v>0</v>
      </c>
      <c r="AB48" s="245">
        <v>0</v>
      </c>
      <c r="AC48" s="227">
        <f t="shared" si="9"/>
        <v>100</v>
      </c>
      <c r="AD48" s="228">
        <f t="shared" si="10"/>
        <v>100</v>
      </c>
      <c r="AE48" s="229">
        <f>IF(OR(Z48="", Z64="", Z64=0), "", Z48/Z$64*100)</f>
        <v>6.4556219694163353E-3</v>
      </c>
      <c r="AF48" s="127">
        <v>-10000</v>
      </c>
      <c r="AG48" s="124" t="str">
        <f t="shared" si="11"/>
        <v>皆減</v>
      </c>
      <c r="AH48" s="125">
        <f t="shared" si="12"/>
        <v>-6.4556219694163353E-3</v>
      </c>
      <c r="AI48" s="128">
        <f t="shared" si="13"/>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379"/>
      <c r="AZ48" s="379"/>
      <c r="BA48" s="379"/>
    </row>
    <row r="49" spans="1:53" ht="16.5" customHeight="1">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7"/>
        <v>93.384229390681</v>
      </c>
      <c r="S49" s="222">
        <f t="shared" si="8"/>
        <v>100</v>
      </c>
      <c r="T49" s="223">
        <f>IF(OR(N49="", N64="", N64=0), "", N49/N$64*100)</f>
        <v>1.2059829488341369</v>
      </c>
      <c r="U49" s="240">
        <v>2421000</v>
      </c>
      <c r="V49" s="213">
        <v>-680000</v>
      </c>
      <c r="W49" s="213">
        <v>0</v>
      </c>
      <c r="X49" s="213">
        <v>1741000</v>
      </c>
      <c r="Y49" s="241">
        <v>1432754</v>
      </c>
      <c r="Z49" s="84">
        <v>1432754</v>
      </c>
      <c r="AA49" s="241">
        <v>0</v>
      </c>
      <c r="AB49" s="241">
        <v>0</v>
      </c>
      <c r="AC49" s="221">
        <f t="shared" si="9"/>
        <v>82.294887995404935</v>
      </c>
      <c r="AD49" s="222">
        <f t="shared" si="10"/>
        <v>100</v>
      </c>
      <c r="AE49" s="223">
        <f>IF(OR(Z49="", Z64="", Z64=0), "", Z49/Z$64*100)</f>
        <v>0.92493181991691342</v>
      </c>
      <c r="AF49" s="37">
        <v>391040</v>
      </c>
      <c r="AG49" s="35">
        <f t="shared" si="11"/>
        <v>27.29289187117956</v>
      </c>
      <c r="AH49" s="36">
        <f t="shared" si="12"/>
        <v>0.2810511289172235</v>
      </c>
      <c r="AI49" s="38">
        <f t="shared" si="13"/>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377"/>
      <c r="AZ49" s="377"/>
      <c r="BA49" s="377"/>
    </row>
    <row r="50" spans="1:53" ht="16.5" customHeight="1">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7"/>
        <v>93.384229390681</v>
      </c>
      <c r="S50" s="225">
        <f t="shared" si="8"/>
        <v>100</v>
      </c>
      <c r="T50" s="226">
        <f>IF(OR(N50="", N64="", N64=0), "", N50/N$64*100)</f>
        <v>1.2059829488341369</v>
      </c>
      <c r="U50" s="242">
        <v>2421000</v>
      </c>
      <c r="V50" s="214">
        <v>-680000</v>
      </c>
      <c r="W50" s="214">
        <v>0</v>
      </c>
      <c r="X50" s="214">
        <v>1741000</v>
      </c>
      <c r="Y50" s="243">
        <v>1432754</v>
      </c>
      <c r="Z50" s="85">
        <v>1432754</v>
      </c>
      <c r="AA50" s="243">
        <v>0</v>
      </c>
      <c r="AB50" s="243">
        <v>0</v>
      </c>
      <c r="AC50" s="224">
        <f t="shared" si="9"/>
        <v>82.294887995404935</v>
      </c>
      <c r="AD50" s="225">
        <f t="shared" si="10"/>
        <v>100</v>
      </c>
      <c r="AE50" s="226">
        <f>IF(OR(Z50="", Z64="", Z64=0), "", Z50/Z$64*100)</f>
        <v>0.92493181991691342</v>
      </c>
      <c r="AF50" s="18">
        <v>391040</v>
      </c>
      <c r="AG50" s="17">
        <f t="shared" si="11"/>
        <v>27.29289187117956</v>
      </c>
      <c r="AH50" s="20">
        <f t="shared" si="12"/>
        <v>0.2810511289172235</v>
      </c>
      <c r="AI50" s="24">
        <f t="shared" si="13"/>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378"/>
      <c r="AZ50" s="378"/>
      <c r="BA50" s="378"/>
    </row>
    <row r="51" spans="1:53" ht="16.5" customHeight="1">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7"/>
        <v>93.384229390681</v>
      </c>
      <c r="S51" s="225">
        <f t="shared" si="8"/>
        <v>100</v>
      </c>
      <c r="T51" s="226">
        <f>IF(OR(N51="", N64="", N64=0), "", N51/N$64*100)</f>
        <v>1.2059829488341369</v>
      </c>
      <c r="U51" s="242">
        <v>2421000</v>
      </c>
      <c r="V51" s="214">
        <v>-680000</v>
      </c>
      <c r="W51" s="214">
        <v>0</v>
      </c>
      <c r="X51" s="214">
        <v>1741000</v>
      </c>
      <c r="Y51" s="243">
        <v>1432754</v>
      </c>
      <c r="Z51" s="85">
        <v>1432754</v>
      </c>
      <c r="AA51" s="243">
        <v>0</v>
      </c>
      <c r="AB51" s="243">
        <v>0</v>
      </c>
      <c r="AC51" s="224">
        <f t="shared" si="9"/>
        <v>82.294887995404935</v>
      </c>
      <c r="AD51" s="225">
        <f t="shared" si="10"/>
        <v>100</v>
      </c>
      <c r="AE51" s="226">
        <f>IF(OR(Z51="", Z64="", Z64=0), "", Z51/Z$64*100)</f>
        <v>0.92493181991691342</v>
      </c>
      <c r="AF51" s="18">
        <v>391040</v>
      </c>
      <c r="AG51" s="17">
        <f t="shared" si="11"/>
        <v>27.29289187117956</v>
      </c>
      <c r="AH51" s="20">
        <f t="shared" si="12"/>
        <v>0.2810511289172235</v>
      </c>
      <c r="AI51" s="24">
        <f t="shared" si="13"/>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378"/>
      <c r="AZ51" s="378"/>
      <c r="BA51" s="378"/>
    </row>
    <row r="52" spans="1:53" ht="16.5" customHeight="1" thickBot="1">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7"/>
        <v>93.384229390681</v>
      </c>
      <c r="S52" s="228">
        <f t="shared" si="8"/>
        <v>100</v>
      </c>
      <c r="T52" s="229">
        <f>IF(OR(N52="", N64="", N64=0), "", N52/N$64*100)</f>
        <v>1.2059829488341369</v>
      </c>
      <c r="U52" s="244">
        <v>2421000</v>
      </c>
      <c r="V52" s="215">
        <v>-680000</v>
      </c>
      <c r="W52" s="215">
        <v>0</v>
      </c>
      <c r="X52" s="215">
        <v>1741000</v>
      </c>
      <c r="Y52" s="245">
        <v>1432754</v>
      </c>
      <c r="Z52" s="150">
        <v>1432754</v>
      </c>
      <c r="AA52" s="245">
        <v>0</v>
      </c>
      <c r="AB52" s="245">
        <v>0</v>
      </c>
      <c r="AC52" s="227">
        <f t="shared" si="9"/>
        <v>82.294887995404935</v>
      </c>
      <c r="AD52" s="228">
        <f t="shared" si="10"/>
        <v>100</v>
      </c>
      <c r="AE52" s="229">
        <f>IF(OR(Z52="", Z64="", Z64=0), "", Z52/Z$64*100)</f>
        <v>0.92493181991691342</v>
      </c>
      <c r="AF52" s="151">
        <v>391040</v>
      </c>
      <c r="AG52" s="148">
        <f t="shared" si="11"/>
        <v>27.29289187117956</v>
      </c>
      <c r="AH52" s="149">
        <f t="shared" si="12"/>
        <v>0.2810511289172235</v>
      </c>
      <c r="AI52" s="50">
        <f t="shared" si="13"/>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379"/>
      <c r="AZ52" s="379"/>
      <c r="BA52" s="379"/>
    </row>
    <row r="53" spans="1:53" s="115" customFormat="1" ht="42" customHeight="1" thickBot="1">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7"/>
        <v>0</v>
      </c>
      <c r="S53" s="234" t="str">
        <f t="shared" si="8"/>
        <v/>
      </c>
      <c r="T53" s="235">
        <f>IF(OR(N53="", N64="", N64=0), "", N53/N$64*100)</f>
        <v>0</v>
      </c>
      <c r="U53" s="248">
        <v>220000</v>
      </c>
      <c r="V53" s="217">
        <v>-30000</v>
      </c>
      <c r="W53" s="217">
        <v>0</v>
      </c>
      <c r="X53" s="217">
        <v>190000</v>
      </c>
      <c r="Y53" s="249">
        <v>190000</v>
      </c>
      <c r="Z53" s="142">
        <v>190000</v>
      </c>
      <c r="AA53" s="249">
        <v>0</v>
      </c>
      <c r="AB53" s="249">
        <v>0</v>
      </c>
      <c r="AC53" s="233">
        <f t="shared" si="9"/>
        <v>100</v>
      </c>
      <c r="AD53" s="234">
        <f t="shared" si="10"/>
        <v>100</v>
      </c>
      <c r="AE53" s="235">
        <f>IF(OR(Z53="", Z64="", Z64=0), "", Z53/Z$64*100)</f>
        <v>0.12265681741891038</v>
      </c>
      <c r="AF53" s="143">
        <v>-190000</v>
      </c>
      <c r="AG53" s="140" t="str">
        <f t="shared" si="11"/>
        <v>皆減</v>
      </c>
      <c r="AH53" s="141">
        <f t="shared" si="12"/>
        <v>-0.12265681741891038</v>
      </c>
      <c r="AI53" s="144">
        <f t="shared" si="13"/>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7"/>
        <v>98.909090909090907</v>
      </c>
      <c r="S54" s="231">
        <f t="shared" si="8"/>
        <v>100</v>
      </c>
      <c r="T54" s="232">
        <f>IF(OR(N54="", N64="", N64=0), "", N54/N$64*100)</f>
        <v>7.1943950266945781E-3</v>
      </c>
      <c r="U54" s="246">
        <v>29000</v>
      </c>
      <c r="V54" s="216">
        <v>0</v>
      </c>
      <c r="W54" s="216">
        <v>0</v>
      </c>
      <c r="X54" s="216">
        <v>29000</v>
      </c>
      <c r="Y54" s="247">
        <v>5160</v>
      </c>
      <c r="Z54" s="110">
        <v>5160</v>
      </c>
      <c r="AA54" s="247">
        <v>0</v>
      </c>
      <c r="AB54" s="247">
        <v>0</v>
      </c>
      <c r="AC54" s="230">
        <f t="shared" si="9"/>
        <v>17.793103448275861</v>
      </c>
      <c r="AD54" s="231">
        <f t="shared" si="10"/>
        <v>100</v>
      </c>
      <c r="AE54" s="232">
        <f>IF(OR(Z54="", Z64="", Z64=0), "", Z54/Z$64*100)</f>
        <v>3.3311009362188291E-3</v>
      </c>
      <c r="AF54" s="111">
        <v>5720</v>
      </c>
      <c r="AG54" s="108">
        <f t="shared" si="11"/>
        <v>110.85271317829456</v>
      </c>
      <c r="AH54" s="109">
        <f t="shared" si="12"/>
        <v>3.863294090475749E-3</v>
      </c>
      <c r="AI54" s="112">
        <f t="shared" si="13"/>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7"/>
        <v>82.36944444444444</v>
      </c>
      <c r="S55" s="231">
        <f t="shared" si="8"/>
        <v>100</v>
      </c>
      <c r="T55" s="232">
        <f>IF(OR(N55="", N64="", N64=0), "", N55/N$64*100)</f>
        <v>1.96080326954572E-2</v>
      </c>
      <c r="U55" s="246">
        <v>29000</v>
      </c>
      <c r="V55" s="216">
        <v>0</v>
      </c>
      <c r="W55" s="216">
        <v>0</v>
      </c>
      <c r="X55" s="216">
        <v>29000</v>
      </c>
      <c r="Y55" s="247">
        <v>29787</v>
      </c>
      <c r="Z55" s="110">
        <v>29787</v>
      </c>
      <c r="AA55" s="247">
        <v>0</v>
      </c>
      <c r="AB55" s="247">
        <v>0</v>
      </c>
      <c r="AC55" s="230">
        <f t="shared" si="9"/>
        <v>102.71379310344828</v>
      </c>
      <c r="AD55" s="231">
        <f t="shared" si="10"/>
        <v>100</v>
      </c>
      <c r="AE55" s="232">
        <f>IF(OR(Z55="", Z64="", Z64=0), "", Z55/Z$64*100)</f>
        <v>1.922936116030044E-2</v>
      </c>
      <c r="AF55" s="111">
        <v>-134</v>
      </c>
      <c r="AG55" s="108">
        <f t="shared" si="11"/>
        <v>-0.44986067747675162</v>
      </c>
      <c r="AH55" s="109">
        <f t="shared" si="12"/>
        <v>3.7867153515675975E-4</v>
      </c>
      <c r="AI55" s="112">
        <f t="shared" si="13"/>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7"/>
        <v>142.65734265734267</v>
      </c>
      <c r="S56" s="231">
        <f t="shared" si="8"/>
        <v>100</v>
      </c>
      <c r="T56" s="232">
        <f>IF(OR(N56="", N64="", N64=0), "", N56/N$64*100)</f>
        <v>0.40468472025157004</v>
      </c>
      <c r="U56" s="246">
        <v>441000</v>
      </c>
      <c r="V56" s="216">
        <v>0</v>
      </c>
      <c r="W56" s="216">
        <v>0</v>
      </c>
      <c r="X56" s="216">
        <v>441000</v>
      </c>
      <c r="Y56" s="247">
        <v>387000</v>
      </c>
      <c r="Z56" s="110">
        <v>387000</v>
      </c>
      <c r="AA56" s="247">
        <v>0</v>
      </c>
      <c r="AB56" s="247">
        <v>0</v>
      </c>
      <c r="AC56" s="230">
        <f t="shared" si="9"/>
        <v>87.755102040816325</v>
      </c>
      <c r="AD56" s="231">
        <f t="shared" si="10"/>
        <v>100</v>
      </c>
      <c r="AE56" s="232">
        <f>IF(OR(Z56="", Z64="", Z64=0), "", Z56/Z$64*100)</f>
        <v>0.2498325702164122</v>
      </c>
      <c r="AF56" s="111">
        <v>225000</v>
      </c>
      <c r="AG56" s="108">
        <f t="shared" si="11"/>
        <v>58.139534883720934</v>
      </c>
      <c r="AH56" s="109">
        <f t="shared" si="12"/>
        <v>0.15485215003515784</v>
      </c>
      <c r="AI56" s="112">
        <f t="shared" si="13"/>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7"/>
        <v>200</v>
      </c>
      <c r="S57" s="231">
        <f t="shared" si="8"/>
        <v>100</v>
      </c>
      <c r="T57" s="232">
        <f>IF(OR(N57="", N64="", N64=0), "", N57/N$64*100)</f>
        <v>6.6124954289472224E-2</v>
      </c>
      <c r="U57" s="246">
        <v>50000</v>
      </c>
      <c r="V57" s="216">
        <v>0</v>
      </c>
      <c r="W57" s="216">
        <v>0</v>
      </c>
      <c r="X57" s="216">
        <v>50000</v>
      </c>
      <c r="Y57" s="247">
        <v>27500</v>
      </c>
      <c r="Z57" s="110">
        <v>27500</v>
      </c>
      <c r="AA57" s="247">
        <v>0</v>
      </c>
      <c r="AB57" s="247">
        <v>0</v>
      </c>
      <c r="AC57" s="230">
        <f t="shared" si="9"/>
        <v>55.000000000000007</v>
      </c>
      <c r="AD57" s="231">
        <f t="shared" si="10"/>
        <v>100</v>
      </c>
      <c r="AE57" s="232">
        <f>IF(OR(Z57="", Z64="", Z64=0), "", Z57/Z$64*100)</f>
        <v>1.7752960415894924E-2</v>
      </c>
      <c r="AF57" s="111">
        <v>72500</v>
      </c>
      <c r="AG57" s="108">
        <f t="shared" si="11"/>
        <v>263.63636363636363</v>
      </c>
      <c r="AH57" s="109">
        <f t="shared" si="12"/>
        <v>4.8371993873577296E-2</v>
      </c>
      <c r="AI57" s="112">
        <f t="shared" si="13"/>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7"/>
        <v>152</v>
      </c>
      <c r="S58" s="231">
        <f t="shared" si="8"/>
        <v>100</v>
      </c>
      <c r="T58" s="232">
        <f>IF(OR(N58="", N64="", N64=0), "", N58/N$64*100)</f>
        <v>5.0254965259998896E-2</v>
      </c>
      <c r="U58" s="246">
        <v>65000</v>
      </c>
      <c r="V58" s="216">
        <v>0</v>
      </c>
      <c r="W58" s="216">
        <v>0</v>
      </c>
      <c r="X58" s="216">
        <v>65000</v>
      </c>
      <c r="Y58" s="247">
        <v>63000</v>
      </c>
      <c r="Z58" s="110">
        <v>63000</v>
      </c>
      <c r="AA58" s="247">
        <v>0</v>
      </c>
      <c r="AB58" s="247">
        <v>0</v>
      </c>
      <c r="AC58" s="230">
        <f t="shared" si="9"/>
        <v>96.92307692307692</v>
      </c>
      <c r="AD58" s="231">
        <f t="shared" si="10"/>
        <v>100</v>
      </c>
      <c r="AE58" s="232">
        <f>IF(OR(Z58="", Z64="", Z64=0), "", Z58/Z$64*100)</f>
        <v>4.0670418407322918E-2</v>
      </c>
      <c r="AF58" s="111">
        <v>13000</v>
      </c>
      <c r="AG58" s="108">
        <f t="shared" si="11"/>
        <v>20.634920634920633</v>
      </c>
      <c r="AH58" s="109">
        <f t="shared" si="12"/>
        <v>9.5845468526759778E-3</v>
      </c>
      <c r="AI58" s="112">
        <f t="shared" si="13"/>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7"/>
        <v/>
      </c>
      <c r="S59" s="231" t="str">
        <f t="shared" si="8"/>
        <v/>
      </c>
      <c r="T59" s="232">
        <f>IF(OR(N59="", N64="", N64=0), "", N59/N$64*100)</f>
        <v>0</v>
      </c>
      <c r="U59" s="246">
        <v>250000</v>
      </c>
      <c r="V59" s="216">
        <v>-250000</v>
      </c>
      <c r="W59" s="216">
        <v>0</v>
      </c>
      <c r="X59" s="216">
        <v>0</v>
      </c>
      <c r="Y59" s="247">
        <v>0</v>
      </c>
      <c r="Z59" s="110">
        <v>0</v>
      </c>
      <c r="AA59" s="247">
        <v>0</v>
      </c>
      <c r="AB59" s="247">
        <v>0</v>
      </c>
      <c r="AC59" s="230" t="str">
        <f t="shared" si="9"/>
        <v/>
      </c>
      <c r="AD59" s="231" t="str">
        <f t="shared" si="10"/>
        <v/>
      </c>
      <c r="AE59" s="232">
        <f>IF(OR(Z59="", Z64="", Z64=0), "", Z59/Z$64*100)</f>
        <v>0</v>
      </c>
      <c r="AF59" s="111">
        <v>0</v>
      </c>
      <c r="AG59" s="108">
        <f t="shared" si="11"/>
        <v>0</v>
      </c>
      <c r="AH59" s="109">
        <f t="shared" si="12"/>
        <v>0</v>
      </c>
      <c r="AI59" s="112">
        <f t="shared" si="13"/>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7"/>
        <v>73.333333333333329</v>
      </c>
      <c r="S60" s="231">
        <f t="shared" si="8"/>
        <v>100</v>
      </c>
      <c r="T60" s="232">
        <f>IF(OR(N60="", N64="", N64=0), "", N60/N$64*100)</f>
        <v>0.29094979887367778</v>
      </c>
      <c r="U60" s="246">
        <v>800000</v>
      </c>
      <c r="V60" s="216">
        <v>-400000</v>
      </c>
      <c r="W60" s="216">
        <v>0</v>
      </c>
      <c r="X60" s="216">
        <v>400000</v>
      </c>
      <c r="Y60" s="247">
        <v>240000</v>
      </c>
      <c r="Z60" s="110">
        <v>240000</v>
      </c>
      <c r="AA60" s="247">
        <v>0</v>
      </c>
      <c r="AB60" s="247">
        <v>0</v>
      </c>
      <c r="AC60" s="230">
        <f t="shared" si="9"/>
        <v>60</v>
      </c>
      <c r="AD60" s="231">
        <f t="shared" si="10"/>
        <v>100</v>
      </c>
      <c r="AE60" s="232">
        <f>IF(OR(Z60="", Z64="", Z64=0), "", Z60/Z$64*100)</f>
        <v>0.15493492726599206</v>
      </c>
      <c r="AF60" s="111">
        <v>200000</v>
      </c>
      <c r="AG60" s="108">
        <f t="shared" si="11"/>
        <v>83.333333333333343</v>
      </c>
      <c r="AH60" s="109">
        <f t="shared" si="12"/>
        <v>0.13601487160768572</v>
      </c>
      <c r="AI60" s="112">
        <f t="shared" si="13"/>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7"/>
        <v>89.770588235294113</v>
      </c>
      <c r="S61" s="231">
        <f t="shared" si="8"/>
        <v>100</v>
      </c>
      <c r="T61" s="232">
        <f>IF(OR(N61="", N64="", N64=0), "", N61/N$64*100)</f>
        <v>1.0091329274116356E-2</v>
      </c>
      <c r="U61" s="246">
        <v>57000</v>
      </c>
      <c r="V61" s="216">
        <v>0</v>
      </c>
      <c r="W61" s="216">
        <v>0</v>
      </c>
      <c r="X61" s="216">
        <v>57000</v>
      </c>
      <c r="Y61" s="247">
        <v>10307</v>
      </c>
      <c r="Z61" s="110">
        <v>10307</v>
      </c>
      <c r="AA61" s="247">
        <v>0</v>
      </c>
      <c r="AB61" s="247">
        <v>0</v>
      </c>
      <c r="AC61" s="230">
        <f t="shared" si="9"/>
        <v>18.082456140350878</v>
      </c>
      <c r="AD61" s="231">
        <f t="shared" si="10"/>
        <v>100</v>
      </c>
      <c r="AE61" s="232">
        <f>IF(OR(Z61="", Z64="", Z64=0), "", Z61/Z$64*100)</f>
        <v>6.6538095638774171E-3</v>
      </c>
      <c r="AF61" s="111">
        <v>4954</v>
      </c>
      <c r="AG61" s="108">
        <f t="shared" si="11"/>
        <v>48.064422237314446</v>
      </c>
      <c r="AH61" s="109">
        <f t="shared" si="12"/>
        <v>3.4375197102389388E-3</v>
      </c>
      <c r="AI61" s="112">
        <f t="shared" si="13"/>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7"/>
        <v>100</v>
      </c>
      <c r="S62" s="231">
        <f t="shared" si="8"/>
        <v>100</v>
      </c>
      <c r="T62" s="232">
        <f>IF(OR(N62="", N64="", N64=0), "", N62/N$64*100)</f>
        <v>0.31739978058946666</v>
      </c>
      <c r="U62" s="246">
        <v>480000</v>
      </c>
      <c r="V62" s="216">
        <v>0</v>
      </c>
      <c r="W62" s="216">
        <v>0</v>
      </c>
      <c r="X62" s="216">
        <v>480000</v>
      </c>
      <c r="Y62" s="247">
        <v>480000</v>
      </c>
      <c r="Z62" s="110">
        <v>480000</v>
      </c>
      <c r="AA62" s="247">
        <v>0</v>
      </c>
      <c r="AB62" s="247">
        <v>0</v>
      </c>
      <c r="AC62" s="230">
        <f t="shared" si="9"/>
        <v>100</v>
      </c>
      <c r="AD62" s="231">
        <f t="shared" si="10"/>
        <v>100</v>
      </c>
      <c r="AE62" s="232">
        <f>IF(OR(Z62="", Z64="", Z64=0), "", Z62/Z$64*100)</f>
        <v>0.30986985453198412</v>
      </c>
      <c r="AF62" s="111">
        <v>0</v>
      </c>
      <c r="AG62" s="108">
        <f t="shared" si="11"/>
        <v>0</v>
      </c>
      <c r="AH62" s="109">
        <f t="shared" si="12"/>
        <v>7.5299260574825388E-3</v>
      </c>
      <c r="AI62" s="112">
        <f t="shared" si="13"/>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7"/>
        <v>100</v>
      </c>
      <c r="S63" s="231">
        <f t="shared" si="8"/>
        <v>100</v>
      </c>
      <c r="T63" s="232">
        <f>IF(OR(N63="", N64="", N64=0), "", N63/N$64*100)</f>
        <v>3.9674972573683333E-2</v>
      </c>
      <c r="U63" s="246">
        <v>0</v>
      </c>
      <c r="V63" s="216">
        <v>0</v>
      </c>
      <c r="W63" s="216">
        <v>0</v>
      </c>
      <c r="X63" s="216">
        <v>0</v>
      </c>
      <c r="Y63" s="247">
        <v>0</v>
      </c>
      <c r="Z63" s="110">
        <v>0</v>
      </c>
      <c r="AA63" s="247">
        <v>0</v>
      </c>
      <c r="AB63" s="247">
        <v>0</v>
      </c>
      <c r="AC63" s="230" t="str">
        <f t="shared" si="9"/>
        <v/>
      </c>
      <c r="AD63" s="231" t="str">
        <f t="shared" si="10"/>
        <v/>
      </c>
      <c r="AE63" s="232">
        <f>IF(OR(Z63="", Z64="", Z64=0), "", Z63/Z$64*100)</f>
        <v>0</v>
      </c>
      <c r="AF63" s="111">
        <v>60000</v>
      </c>
      <c r="AG63" s="108" t="str">
        <f t="shared" si="11"/>
        <v>皆増</v>
      </c>
      <c r="AH63" s="109">
        <f t="shared" si="12"/>
        <v>3.9674972573683333E-2</v>
      </c>
      <c r="AI63" s="112">
        <f t="shared" si="13"/>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c r="A64" s="453" t="s">
        <v>107</v>
      </c>
      <c r="B64" s="454" t="s">
        <v>38</v>
      </c>
      <c r="C64" s="454" t="s">
        <v>38</v>
      </c>
      <c r="D64" s="454" t="s">
        <v>38</v>
      </c>
      <c r="E64" s="454" t="s">
        <v>38</v>
      </c>
      <c r="F64" s="454" t="s">
        <v>38</v>
      </c>
      <c r="G64" s="455" t="s">
        <v>38</v>
      </c>
      <c r="H64" s="12"/>
      <c r="I64" s="62">
        <v>16818000</v>
      </c>
      <c r="J64" s="63">
        <v>167029000</v>
      </c>
      <c r="K64" s="63">
        <v>7349000</v>
      </c>
      <c r="L64" s="63">
        <v>191196000</v>
      </c>
      <c r="M64" s="218">
        <v>151228838</v>
      </c>
      <c r="N64" s="83">
        <v>151228838</v>
      </c>
      <c r="O64" s="63">
        <v>0</v>
      </c>
      <c r="P64" s="63">
        <v>0</v>
      </c>
      <c r="Q64" s="218">
        <v>-39967162</v>
      </c>
      <c r="R64" s="236">
        <f t="shared" si="7"/>
        <v>79.096235276888635</v>
      </c>
      <c r="S64" s="237">
        <f t="shared" si="8"/>
        <v>100</v>
      </c>
      <c r="T64" s="238">
        <f>IF(OR(N64="", N64="", N64=0), "", N64/N64*100)</f>
        <v>100</v>
      </c>
      <c r="U64" s="250">
        <v>94029000</v>
      </c>
      <c r="V64" s="218">
        <v>69732000</v>
      </c>
      <c r="W64" s="218">
        <v>0</v>
      </c>
      <c r="X64" s="218">
        <v>163761000</v>
      </c>
      <c r="Y64" s="251">
        <v>154903742</v>
      </c>
      <c r="Z64" s="88">
        <v>154903742</v>
      </c>
      <c r="AA64" s="251">
        <v>0</v>
      </c>
      <c r="AB64" s="218">
        <v>0</v>
      </c>
      <c r="AC64" s="236">
        <f t="shared" si="9"/>
        <v>94.591350810021922</v>
      </c>
      <c r="AD64" s="237">
        <f t="shared" si="10"/>
        <v>100</v>
      </c>
      <c r="AE64" s="238">
        <f>IF(OR(Z64="", Z64="", Z64=0), "", Z64/Z64*100)</f>
        <v>100</v>
      </c>
      <c r="AF64" s="66">
        <v>-3674904</v>
      </c>
      <c r="AG64" s="64">
        <f t="shared" si="11"/>
        <v>-2.372379099789597</v>
      </c>
      <c r="AH64" s="65">
        <f t="shared" si="12"/>
        <v>0</v>
      </c>
      <c r="AI64" s="76">
        <f t="shared" si="13"/>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c r="AI65" s="24"/>
    </row>
    <row r="66" spans="1:53" ht="26.25" customHeight="1">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c r="A68" s="456" t="s">
        <v>2</v>
      </c>
      <c r="B68" s="457"/>
      <c r="C68" s="457"/>
      <c r="D68" s="457"/>
      <c r="E68" s="457"/>
      <c r="F68" s="458"/>
      <c r="G68" s="380" t="s">
        <v>3</v>
      </c>
      <c r="H68" s="381"/>
      <c r="I68" s="449" t="s">
        <v>4</v>
      </c>
      <c r="J68" s="450"/>
      <c r="K68" s="450"/>
      <c r="L68" s="450"/>
      <c r="M68" s="450"/>
      <c r="N68" s="450"/>
      <c r="O68" s="450"/>
      <c r="P68" s="450"/>
      <c r="Q68" s="450"/>
      <c r="R68" s="450"/>
      <c r="S68" s="450"/>
      <c r="T68" s="460"/>
      <c r="U68" s="449" t="s">
        <v>5</v>
      </c>
      <c r="V68" s="450"/>
      <c r="W68" s="450"/>
      <c r="X68" s="450"/>
      <c r="Y68" s="450"/>
      <c r="Z68" s="450"/>
      <c r="AA68" s="450"/>
      <c r="AB68" s="450"/>
      <c r="AC68" s="450"/>
      <c r="AD68" s="450"/>
      <c r="AE68" s="460"/>
      <c r="AF68" s="449" t="s">
        <v>6</v>
      </c>
      <c r="AG68" s="450"/>
      <c r="AH68" s="450"/>
      <c r="AI68" s="390" t="s">
        <v>144</v>
      </c>
      <c r="AJ68" s="466" t="s">
        <v>7</v>
      </c>
      <c r="AK68" s="468" t="s">
        <v>8</v>
      </c>
      <c r="AL68" s="469"/>
      <c r="AM68" s="469"/>
      <c r="AN68" s="469"/>
      <c r="AO68" s="469"/>
      <c r="AP68" s="469"/>
      <c r="AQ68" s="470"/>
      <c r="AR68" s="468" t="s">
        <v>9</v>
      </c>
      <c r="AS68" s="469"/>
      <c r="AT68" s="469"/>
      <c r="AU68" s="469"/>
      <c r="AV68" s="469"/>
      <c r="AW68" s="469"/>
      <c r="AX68" s="470"/>
      <c r="AY68" s="388" t="s">
        <v>146</v>
      </c>
      <c r="AZ68" s="388" t="s">
        <v>148</v>
      </c>
      <c r="BA68" s="388" t="s">
        <v>147</v>
      </c>
    </row>
    <row r="69" spans="1:53" ht="15" customHeight="1">
      <c r="A69" s="459"/>
      <c r="B69" s="437"/>
      <c r="C69" s="437"/>
      <c r="D69" s="437"/>
      <c r="E69" s="437"/>
      <c r="F69" s="438"/>
      <c r="G69" s="382"/>
      <c r="H69" s="383"/>
      <c r="I69" s="444" t="s">
        <v>10</v>
      </c>
      <c r="J69" s="445"/>
      <c r="K69" s="445"/>
      <c r="L69" s="446"/>
      <c r="M69" s="422" t="s">
        <v>108</v>
      </c>
      <c r="N69" s="413" t="s">
        <v>109</v>
      </c>
      <c r="O69" s="413" t="s">
        <v>110</v>
      </c>
      <c r="P69" s="413" t="s">
        <v>111</v>
      </c>
      <c r="Q69" s="397" t="s">
        <v>15</v>
      </c>
      <c r="R69" s="424" t="s">
        <v>16</v>
      </c>
      <c r="S69" s="425"/>
      <c r="T69" s="426" t="s">
        <v>17</v>
      </c>
      <c r="U69" s="442" t="s">
        <v>10</v>
      </c>
      <c r="V69" s="443"/>
      <c r="W69" s="443"/>
      <c r="X69" s="425"/>
      <c r="Y69" s="422" t="s">
        <v>108</v>
      </c>
      <c r="Z69" s="413" t="s">
        <v>109</v>
      </c>
      <c r="AA69" s="422" t="s">
        <v>110</v>
      </c>
      <c r="AB69" s="422" t="s">
        <v>111</v>
      </c>
      <c r="AC69" s="424" t="s">
        <v>16</v>
      </c>
      <c r="AD69" s="425"/>
      <c r="AE69" s="426" t="s">
        <v>17</v>
      </c>
      <c r="AF69" s="428" t="s">
        <v>18</v>
      </c>
      <c r="AG69" s="420" t="s">
        <v>112</v>
      </c>
      <c r="AH69" s="471" t="s">
        <v>20</v>
      </c>
      <c r="AI69" s="391"/>
      <c r="AJ69" s="431"/>
      <c r="AK69" s="402" t="s">
        <v>2</v>
      </c>
      <c r="AL69" s="403"/>
      <c r="AM69" s="403"/>
      <c r="AN69" s="403"/>
      <c r="AO69" s="403"/>
      <c r="AP69" s="404"/>
      <c r="AQ69" s="408" t="s">
        <v>3</v>
      </c>
      <c r="AR69" s="410" t="s">
        <v>2</v>
      </c>
      <c r="AS69" s="411"/>
      <c r="AT69" s="411"/>
      <c r="AU69" s="411"/>
      <c r="AV69" s="411"/>
      <c r="AW69" s="412"/>
      <c r="AX69" s="415" t="s">
        <v>3</v>
      </c>
      <c r="AY69" s="389"/>
      <c r="AZ69" s="389"/>
      <c r="BA69" s="389"/>
    </row>
    <row r="70" spans="1:53" ht="15" customHeight="1">
      <c r="A70" s="459"/>
      <c r="B70" s="437"/>
      <c r="C70" s="437"/>
      <c r="D70" s="437"/>
      <c r="E70" s="437"/>
      <c r="F70" s="438"/>
      <c r="G70" s="382"/>
      <c r="H70" s="383"/>
      <c r="I70" s="416" t="s">
        <v>21</v>
      </c>
      <c r="J70" s="418" t="s">
        <v>22</v>
      </c>
      <c r="K70" s="420" t="s">
        <v>23</v>
      </c>
      <c r="L70" s="418" t="s">
        <v>24</v>
      </c>
      <c r="M70" s="423"/>
      <c r="N70" s="414"/>
      <c r="O70" s="414"/>
      <c r="P70" s="414"/>
      <c r="Q70" s="398"/>
      <c r="R70" s="393" t="s">
        <v>25</v>
      </c>
      <c r="S70" s="393" t="s">
        <v>26</v>
      </c>
      <c r="T70" s="427"/>
      <c r="U70" s="395" t="s">
        <v>21</v>
      </c>
      <c r="V70" s="393" t="s">
        <v>22</v>
      </c>
      <c r="W70" s="397" t="s">
        <v>23</v>
      </c>
      <c r="X70" s="393" t="s">
        <v>24</v>
      </c>
      <c r="Y70" s="423"/>
      <c r="Z70" s="414"/>
      <c r="AA70" s="423"/>
      <c r="AB70" s="423"/>
      <c r="AC70" s="393" t="s">
        <v>25</v>
      </c>
      <c r="AD70" s="393" t="s">
        <v>26</v>
      </c>
      <c r="AE70" s="427"/>
      <c r="AF70" s="429"/>
      <c r="AG70" s="421"/>
      <c r="AH70" s="382"/>
      <c r="AI70" s="391"/>
      <c r="AJ70" s="431"/>
      <c r="AK70" s="405"/>
      <c r="AL70" s="406"/>
      <c r="AM70" s="406"/>
      <c r="AN70" s="406"/>
      <c r="AO70" s="406"/>
      <c r="AP70" s="407"/>
      <c r="AQ70" s="409"/>
      <c r="AR70" s="410"/>
      <c r="AS70" s="411"/>
      <c r="AT70" s="411"/>
      <c r="AU70" s="411"/>
      <c r="AV70" s="411"/>
      <c r="AW70" s="412"/>
      <c r="AX70" s="415"/>
      <c r="AY70" s="389"/>
      <c r="AZ70" s="389"/>
      <c r="BA70" s="389"/>
    </row>
    <row r="71" spans="1:53" ht="15" customHeight="1">
      <c r="A71" s="459"/>
      <c r="B71" s="437"/>
      <c r="C71" s="437"/>
      <c r="D71" s="437"/>
      <c r="E71" s="437"/>
      <c r="F71" s="438"/>
      <c r="G71" s="382"/>
      <c r="H71" s="383"/>
      <c r="I71" s="417"/>
      <c r="J71" s="419"/>
      <c r="K71" s="421"/>
      <c r="L71" s="419"/>
      <c r="M71" s="423"/>
      <c r="N71" s="414"/>
      <c r="O71" s="414"/>
      <c r="P71" s="414"/>
      <c r="Q71" s="398"/>
      <c r="R71" s="394"/>
      <c r="S71" s="394"/>
      <c r="T71" s="427"/>
      <c r="U71" s="396"/>
      <c r="V71" s="394"/>
      <c r="W71" s="398"/>
      <c r="X71" s="394"/>
      <c r="Y71" s="423"/>
      <c r="Z71" s="414"/>
      <c r="AA71" s="423"/>
      <c r="AB71" s="423"/>
      <c r="AC71" s="394"/>
      <c r="AD71" s="394"/>
      <c r="AE71" s="427"/>
      <c r="AF71" s="429"/>
      <c r="AG71" s="421"/>
      <c r="AH71" s="382"/>
      <c r="AI71" s="391"/>
      <c r="AJ71" s="431"/>
      <c r="AK71" s="405"/>
      <c r="AL71" s="406"/>
      <c r="AM71" s="406"/>
      <c r="AN71" s="406"/>
      <c r="AO71" s="406"/>
      <c r="AP71" s="407"/>
      <c r="AQ71" s="409"/>
      <c r="AR71" s="402"/>
      <c r="AS71" s="403"/>
      <c r="AT71" s="403"/>
      <c r="AU71" s="403"/>
      <c r="AV71" s="403"/>
      <c r="AW71" s="404"/>
      <c r="AX71" s="408"/>
      <c r="AY71" s="389"/>
      <c r="AZ71" s="389"/>
      <c r="BA71" s="389"/>
    </row>
    <row r="72" spans="1:53" ht="15" customHeight="1" thickBot="1">
      <c r="A72" s="67"/>
      <c r="B72" s="68"/>
      <c r="C72" s="68"/>
      <c r="D72" s="68"/>
      <c r="E72" s="68"/>
      <c r="F72" s="68"/>
      <c r="G72" s="11" t="s">
        <v>140</v>
      </c>
      <c r="H72" s="5" t="s">
        <v>141</v>
      </c>
      <c r="I72" s="463"/>
      <c r="J72" s="464"/>
      <c r="K72" s="465"/>
      <c r="L72" s="464"/>
      <c r="M72" s="285"/>
      <c r="N72" s="70" t="s">
        <v>113</v>
      </c>
      <c r="O72" s="69"/>
      <c r="P72" s="69"/>
      <c r="Q72" s="452"/>
      <c r="R72" s="286"/>
      <c r="S72" s="286"/>
      <c r="T72" s="287" t="s">
        <v>114</v>
      </c>
      <c r="U72" s="451"/>
      <c r="V72" s="461"/>
      <c r="W72" s="452"/>
      <c r="X72" s="461"/>
      <c r="Y72" s="288"/>
      <c r="Z72" s="71" t="s">
        <v>115</v>
      </c>
      <c r="AA72" s="288"/>
      <c r="AB72" s="288"/>
      <c r="AC72" s="286"/>
      <c r="AD72" s="286"/>
      <c r="AE72" s="287" t="s">
        <v>116</v>
      </c>
      <c r="AF72" s="72" t="s">
        <v>117</v>
      </c>
      <c r="AG72" s="73" t="s">
        <v>118</v>
      </c>
      <c r="AH72" s="78" t="s">
        <v>119</v>
      </c>
      <c r="AI72" s="392"/>
      <c r="AJ72" s="467"/>
      <c r="AK72" s="289"/>
      <c r="AL72" s="290"/>
      <c r="AM72" s="290"/>
      <c r="AN72" s="290"/>
      <c r="AO72" s="290"/>
      <c r="AP72" s="290"/>
      <c r="AQ72" s="287"/>
      <c r="AR72" s="289"/>
      <c r="AS72" s="290"/>
      <c r="AT72" s="290"/>
      <c r="AU72" s="290"/>
      <c r="AV72" s="290"/>
      <c r="AW72" s="290"/>
      <c r="AX72" s="287"/>
      <c r="AY72" s="389"/>
      <c r="AZ72" s="462"/>
      <c r="BA72" s="462"/>
    </row>
    <row r="73" spans="1:53" ht="26.25" customHeight="1">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377"/>
      <c r="AZ73" s="377"/>
      <c r="BA73" s="377"/>
    </row>
    <row r="74" spans="1:53" ht="26.25" customHeight="1">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4">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378"/>
      <c r="AZ74" s="378"/>
      <c r="BA74" s="378"/>
    </row>
    <row r="75" spans="1:53" ht="26.25" customHeight="1">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4"/>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378"/>
      <c r="AZ75" s="378"/>
      <c r="BA75" s="378"/>
    </row>
    <row r="76" spans="1:53" ht="26.25" customHeight="1" thickBot="1">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4"/>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379"/>
      <c r="AZ76" s="379"/>
      <c r="BA76" s="379"/>
    </row>
    <row r="77" spans="1:53" ht="26.25" customHeight="1" thickBot="1">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4"/>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4"/>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4"/>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4"/>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4"/>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4"/>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4"/>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4"/>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4"/>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 (書き方例)</vt:lpstr>
      <vt:lpstr>下水道会計歳入</vt:lpstr>
      <vt:lpstr>IDの附番ルール説明</vt:lpstr>
      <vt:lpstr>入力用（ブランク）</vt:lpstr>
      <vt:lpstr>NF5651</vt:lpstr>
      <vt:lpstr>'NF5651'!Print_Area</vt:lpstr>
      <vt:lpstr>下水道会計歳入!Print_Area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2024-08-16T07:35:45Z</dcterms:modified>
</cp:coreProperties>
</file>